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vail\11699\DCE\"/>
    </mc:Choice>
  </mc:AlternateContent>
  <xr:revisionPtr revIDLastSave="0" documentId="13_ncr:1_{C015B24D-FF8C-49F3-9B84-F87995C6DEB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G" sheetId="7" r:id="rId1"/>
    <sheet name="DPGF" sheetId="2" r:id="rId2"/>
    <sheet name="Paramètres" sheetId="3" state="hidden" r:id="rId3"/>
    <sheet name="Version" sheetId="4" state="hidden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  <definedName name="_xlnm.Print_Area" localSheetId="1">DPGF!$A$1:$J$149</definedName>
    <definedName name="_xlnm.Print_Area" localSheetId="0">PG!$A$1:$G$28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2" i="2" l="1"/>
  <c r="C141" i="2"/>
  <c r="C137" i="2"/>
  <c r="C136" i="2"/>
  <c r="C135" i="2"/>
  <c r="C134" i="2"/>
  <c r="C133" i="2"/>
  <c r="C22" i="2"/>
  <c r="C128" i="2"/>
  <c r="C114" i="2"/>
  <c r="C96" i="2"/>
  <c r="C90" i="2"/>
  <c r="C60" i="2"/>
  <c r="C36" i="2"/>
  <c r="F101" i="2"/>
  <c r="F63" i="2" l="1"/>
  <c r="F102" i="2"/>
  <c r="F94" i="2"/>
  <c r="F39" i="2"/>
  <c r="F99" i="2"/>
  <c r="F64" i="2" l="1"/>
  <c r="F40" i="2"/>
  <c r="F95" i="2"/>
  <c r="AA1" i="3"/>
  <c r="AA37" i="3" s="1"/>
  <c r="F100" i="2" l="1"/>
  <c r="AA3" i="3"/>
  <c r="AA4" i="3" s="1"/>
  <c r="AA33" i="3"/>
  <c r="AA27" i="3" l="1"/>
  <c r="AA42" i="3"/>
  <c r="AA12" i="3"/>
  <c r="AA7" i="3" s="1"/>
  <c r="AA43" i="3" s="1"/>
  <c r="AA32" i="3"/>
  <c r="AA15" i="3"/>
  <c r="AA9" i="3" s="1"/>
  <c r="AA5" i="3"/>
  <c r="AA13" i="3" l="1"/>
  <c r="AA14" i="3" s="1"/>
  <c r="AA23" i="3"/>
  <c r="AA24" i="3"/>
  <c r="AA18" i="3"/>
  <c r="AA19" i="3" s="1"/>
  <c r="AA46" i="3"/>
  <c r="AA29" i="3"/>
  <c r="AA28" i="3"/>
  <c r="AA16" i="3"/>
  <c r="AA47" i="3"/>
  <c r="AA6" i="3"/>
  <c r="AA65" i="3" l="1"/>
  <c r="AA57" i="3" s="1"/>
  <c r="AA45" i="3" s="1"/>
  <c r="AA26" i="3" s="1"/>
  <c r="AA93" i="3"/>
  <c r="AA89" i="3" s="1"/>
  <c r="AA85" i="3" s="1"/>
  <c r="AA80" i="3" s="1"/>
  <c r="AA72" i="3" s="1"/>
  <c r="AA64" i="3" s="1"/>
  <c r="AA56" i="3" s="1"/>
  <c r="AA44" i="3" s="1"/>
  <c r="AA73" i="3"/>
  <c r="AA94" i="3"/>
  <c r="AA90" i="3" s="1"/>
  <c r="AA50" i="3"/>
  <c r="AA34" i="3"/>
  <c r="AA17" i="3"/>
  <c r="AA82" i="3" s="1"/>
  <c r="AA20" i="3"/>
  <c r="AA77" i="3" s="1"/>
  <c r="AA38" i="3"/>
  <c r="AA11" i="3"/>
  <c r="AA21" i="3"/>
  <c r="AA22" i="3" s="1"/>
  <c r="AA41" i="3"/>
  <c r="AA10" i="3"/>
  <c r="AA25" i="3" l="1"/>
  <c r="AA86" i="3"/>
  <c r="AA81" i="3" s="1"/>
  <c r="AA74" i="3" s="1"/>
  <c r="AA66" i="3" s="1"/>
  <c r="AA58" i="3" s="1"/>
  <c r="AA48" i="3" s="1"/>
  <c r="AA30" i="3"/>
  <c r="AA69" i="3"/>
  <c r="AA61" i="3" s="1"/>
  <c r="AA53" i="3" s="1"/>
  <c r="AA36" i="3" s="1"/>
  <c r="AA75" i="3"/>
  <c r="AA67" i="3" s="1"/>
  <c r="AA59" i="3" s="1"/>
  <c r="AA49" i="3" s="1"/>
  <c r="AA31" i="3" s="1"/>
  <c r="AA51" i="3"/>
  <c r="AA95" i="3"/>
  <c r="AA91" i="3" s="1"/>
  <c r="AA35" i="3" s="1"/>
  <c r="AA96" i="3"/>
  <c r="AA92" i="3" s="1"/>
  <c r="AA71" i="3"/>
  <c r="AA63" i="3" s="1"/>
  <c r="AA55" i="3" s="1"/>
  <c r="AA40" i="3" s="1"/>
  <c r="AA79" i="3"/>
  <c r="AA39" i="3" l="1"/>
  <c r="AA98" i="3" s="1"/>
  <c r="AA2" i="3" s="1"/>
  <c r="AA88" i="3"/>
  <c r="AA84" i="3" s="1"/>
  <c r="AA78" i="3" s="1"/>
  <c r="AA70" i="3" s="1"/>
  <c r="AA62" i="3" s="1"/>
  <c r="AA54" i="3" s="1"/>
  <c r="AA87" i="3"/>
  <c r="AA83" i="3" s="1"/>
  <c r="AA76" i="3" s="1"/>
  <c r="AA68" i="3" s="1"/>
  <c r="AA60" i="3" s="1"/>
  <c r="AA52" i="3" s="1"/>
</calcChain>
</file>

<file path=xl/sharedStrings.xml><?xml version="1.0" encoding="utf-8"?>
<sst xmlns="http://schemas.openxmlformats.org/spreadsheetml/2006/main" count="242" uniqueCount="138">
  <si>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</si>
  <si>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</si>
  <si>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</si>
  <si>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</si>
  <si>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</si>
  <si>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</si>
  <si>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</si>
  <si>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</si>
  <si>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</si>
  <si>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</si>
  <si>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</si>
  <si>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</si>
  <si>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</si>
  <si>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</si>
  <si>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</si>
  <si>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</si>
  <si>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</si>
  <si>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</si>
  <si>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</si>
  <si>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</si>
  <si>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</si>
  <si>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</si>
  <si>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</si>
  <si>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Variantes à l'initiative de l'entrepreneur /
 Variantes à l'initiative de la maîtrise d'oeuvre</t>
  </si>
  <si>
    <t>Numéro
 Variantes à l'initiative de la maîtrise d'oeuvre</t>
  </si>
  <si>
    <t>Taux TVA</t>
  </si>
  <si>
    <t>Marque</t>
  </si>
  <si>
    <t>Référence</t>
  </si>
  <si>
    <t>Commentaire</t>
  </si>
  <si>
    <t>Localisation</t>
  </si>
  <si>
    <t>Lot n°19</t>
  </si>
  <si>
    <t>Électricité courants forts et faibles - Location</t>
  </si>
  <si>
    <t>3.&amp;</t>
  </si>
  <si>
    <t>4.T</t>
  </si>
  <si>
    <t>4.1.1</t>
  </si>
  <si>
    <t>9.&amp;</t>
  </si>
  <si>
    <t>(Z)</t>
  </si>
  <si>
    <t>Ens</t>
  </si>
  <si>
    <t>4.&amp;</t>
  </si>
  <si>
    <t>Total H.T. :</t>
  </si>
  <si>
    <t>Total T.V.A. (20%) :</t>
  </si>
  <si>
    <t>Total T.T.C. :</t>
  </si>
  <si>
    <t>5.T</t>
  </si>
  <si>
    <t>5.&amp;</t>
  </si>
  <si>
    <t>5.1.1</t>
  </si>
  <si>
    <t>5.1.2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</si>
  <si>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</si>
  <si>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</si>
  <si>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</si>
  <si>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</si>
  <si>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</si>
  <si>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</si>
  <si>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</si>
  <si>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</si>
  <si>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</si>
  <si>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</si>
  <si>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</si>
  <si>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</si>
  <si>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</si>
  <si>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</si>
  <si>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</si>
  <si>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</si>
  <si>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</si>
  <si>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</si>
  <si>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</si>
  <si>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</si>
  <si>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</si>
  <si>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</si>
  <si>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</si>
  <si>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</si>
  <si>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</si>
  <si>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</si>
  <si>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</si>
  <si>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</si>
  <si>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Logements Montboucons</t>
  </si>
  <si>
    <t>10/03/2023</t>
  </si>
  <si>
    <t>DCE</t>
  </si>
  <si>
    <t>B</t>
  </si>
  <si>
    <t>rue de Vendémiaire</t>
  </si>
  <si>
    <t>25000 Besançon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</si>
  <si>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</si>
  <si>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</si>
  <si>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</si>
  <si>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</si>
  <si>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</si>
  <si>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</si>
  <si>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</si>
  <si>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</si>
  <si>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</si>
  <si>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</si>
  <si>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</si>
  <si>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</si>
  <si>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</si>
  <si>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4, Rue du Gay - ZI de Thise
25220 Chalezeule
Tél. : 03.81.88.22.25
Fax : 03.81.60.70.75
E-Mail : contact@bet-bellucci.com</t>
  </si>
  <si>
    <r>
      <rPr>
        <b/>
        <sz val="20"/>
        <color theme="1"/>
        <rFont val="Arial Narrow"/>
        <family val="2"/>
      </rPr>
      <t>REMPLACEMENT DU TGBT - SITE DE BESANCON</t>
    </r>
    <r>
      <rPr>
        <b/>
        <sz val="24"/>
        <color theme="1"/>
        <rFont val="Arial Narrow"/>
        <family val="2"/>
      </rPr>
      <t xml:space="preserve">
</t>
    </r>
    <r>
      <rPr>
        <sz val="14"/>
        <color theme="1"/>
        <rFont val="Arial Narrow"/>
        <family val="2"/>
      </rPr>
      <t xml:space="preserve">
2, Rue Denis Papin
25000 BESANCON</t>
    </r>
  </si>
  <si>
    <r>
      <rPr>
        <b/>
        <u/>
        <sz val="20"/>
        <color theme="1"/>
        <rFont val="Arial Narrow"/>
        <family val="2"/>
      </rPr>
      <t>MAITRE D’OUVRAGE</t>
    </r>
    <r>
      <rPr>
        <b/>
        <sz val="24"/>
        <color theme="1"/>
        <rFont val="Arial Narrow"/>
        <family val="2"/>
      </rPr>
      <t xml:space="preserve">
</t>
    </r>
    <r>
      <rPr>
        <b/>
        <sz val="20"/>
        <color theme="1"/>
        <rFont val="Arial Narrow"/>
        <family val="2"/>
      </rPr>
      <t>UIOSS DU DOUBS</t>
    </r>
    <r>
      <rPr>
        <b/>
        <sz val="18"/>
        <color theme="1"/>
        <rFont val="Arial Narrow"/>
        <family val="2"/>
      </rPr>
      <t xml:space="preserve">
</t>
    </r>
    <r>
      <rPr>
        <sz val="14"/>
        <color theme="1"/>
        <rFont val="Arial Narrow"/>
        <family val="2"/>
      </rPr>
      <t>2, Rue Denis Papin
25000 BESANCON</t>
    </r>
  </si>
  <si>
    <t>LOT ÉLECTRICITÉ</t>
  </si>
  <si>
    <r>
      <rPr>
        <b/>
        <u/>
        <sz val="20"/>
        <color theme="1"/>
        <rFont val="Arial Narrow"/>
        <family val="2"/>
      </rPr>
      <t>MAITRE D'OEUVRE</t>
    </r>
    <r>
      <rPr>
        <b/>
        <sz val="20"/>
        <color theme="1"/>
        <rFont val="Arial Narrow"/>
        <family val="2"/>
      </rPr>
      <t xml:space="preserve">
</t>
    </r>
    <r>
      <rPr>
        <b/>
        <sz val="24"/>
        <color theme="1"/>
        <rFont val="Arial Narrow"/>
        <family val="2"/>
      </rPr>
      <t xml:space="preserve">BET BELLUCCI
</t>
    </r>
    <r>
      <rPr>
        <sz val="14"/>
        <color theme="1"/>
        <rFont val="Arial Narrow"/>
        <family val="2"/>
      </rPr>
      <t xml:space="preserve">4, Rue du Gay
25 220 CHALEZEULE
</t>
    </r>
  </si>
  <si>
    <t xml:space="preserve">Lot </t>
  </si>
  <si>
    <t xml:space="preserve">Électricité </t>
  </si>
  <si>
    <t>Descriptif des installations électricité</t>
  </si>
  <si>
    <t>3.1</t>
  </si>
  <si>
    <t>Tableau général basse tension</t>
  </si>
  <si>
    <t>3.1.2</t>
  </si>
  <si>
    <t>Tableau général basse tension conforme au CCTP</t>
  </si>
  <si>
    <t>3.2</t>
  </si>
  <si>
    <t>Modifications des tableaux divisionnaires</t>
  </si>
  <si>
    <t>3.2.2</t>
  </si>
  <si>
    <t>3.3</t>
  </si>
  <si>
    <t>Travaux selon phasage</t>
  </si>
  <si>
    <t>Travaux phase 1 selon descriptif CCTP</t>
  </si>
  <si>
    <t>Travaux phase 2 selon descriptif CCTP</t>
  </si>
  <si>
    <t>Travaux phase 3 selon descriptif CCTP</t>
  </si>
  <si>
    <t>Travaux phase 4 selon descriptif CCTP</t>
  </si>
  <si>
    <t>3.3.2</t>
  </si>
  <si>
    <t>3.3.3</t>
  </si>
  <si>
    <t>3.3.4</t>
  </si>
  <si>
    <t>3.3.5</t>
  </si>
  <si>
    <t>4.1.2</t>
  </si>
  <si>
    <t>Travaux selon descriptif CCTP</t>
  </si>
  <si>
    <t>PSE n°2 : Batterie de condensateur</t>
  </si>
  <si>
    <t>Batterie de condensateur conforme au CCTP</t>
  </si>
  <si>
    <t>PSE n°1 : remplacement Transformateur</t>
  </si>
  <si>
    <t>2.2</t>
  </si>
  <si>
    <t>Démarches administratives</t>
  </si>
  <si>
    <t>Études et plans techniques</t>
  </si>
  <si>
    <t>RECAPITULATIF</t>
  </si>
  <si>
    <t>TVA 20 %</t>
  </si>
  <si>
    <t>Total TTC</t>
  </si>
  <si>
    <t>Total HT PSE</t>
  </si>
  <si>
    <t>Total TTC PSE</t>
  </si>
  <si>
    <t>TOTAL GENERAL HT</t>
  </si>
  <si>
    <t>TOTAL GENERAL TTC</t>
  </si>
  <si>
    <t>Études et prestations à charge d'entreprise</t>
  </si>
  <si>
    <t>Transformateur 630 kVA conforme au CCTP</t>
  </si>
  <si>
    <t>Le présent document est remis à titre indicatif à l'entreprise qui prend la responsabilité des quantités nécessaires pour une parfaite mise en œuvre des travaux prévus au descriptif, dans un marché global et forfaitaire.</t>
  </si>
  <si>
    <t>Les prix des équipements s'entendent "fournis et posés", y compris toutes sujétions de transport et manutention. Les prix unitaires seront calculés en tenant compte des chutes, coupes, pertes normales, etc.</t>
  </si>
  <si>
    <t>Les prix sont réputés tenir compte des accessoires indispensables au montage et à la bonne exécution des travaux, comprenant supportage adapté au type de support, renfort dans les cloisons légères,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</si>
</sst>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[$€-803];[Red]\-#,##0.00\ [$€-803]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24"/>
      <color theme="1"/>
      <name val="Arial Narrow"/>
      <family val="2"/>
    </font>
    <font>
      <b/>
      <sz val="20"/>
      <color theme="1"/>
      <name val="Arial Narrow"/>
      <family val="2"/>
    </font>
    <font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1"/>
      <name val="Arial Narrow"/>
      <family val="2"/>
    </font>
    <font>
      <b/>
      <u/>
      <sz val="20"/>
      <color theme="1"/>
      <name val="Arial Narrow"/>
      <family val="2"/>
    </font>
    <font>
      <b/>
      <sz val="24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 style="thin">
        <color indexed="64"/>
      </bottom>
      <diagonal/>
    </border>
    <border>
      <left/>
      <right style="thick">
        <color theme="3"/>
      </right>
      <top style="thick">
        <color theme="3"/>
      </top>
      <bottom/>
      <diagonal/>
    </border>
    <border>
      <left style="thick">
        <color theme="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3"/>
      </right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4" xfId="0" applyFont="1" applyBorder="1" applyAlignment="1">
      <alignment horizontal="right" vertical="top" wrapText="1"/>
    </xf>
    <xf numFmtId="3" fontId="7" fillId="0" borderId="4" xfId="0" applyNumberFormat="1" applyFont="1" applyBorder="1" applyAlignment="1">
      <alignment horizontal="right" vertical="top" wrapText="1"/>
    </xf>
    <xf numFmtId="4" fontId="7" fillId="0" borderId="9" xfId="0" applyNumberFormat="1" applyFont="1" applyBorder="1" applyAlignment="1" applyProtection="1">
      <alignment vertical="top" wrapText="1"/>
      <protection locked="0"/>
    </xf>
    <xf numFmtId="4" fontId="1" fillId="0" borderId="4" xfId="0" applyNumberFormat="1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10" fontId="3" fillId="0" borderId="7" xfId="0" applyNumberFormat="1" applyFont="1" applyBorder="1" applyAlignment="1">
      <alignment horizontal="right" vertical="top" wrapText="1"/>
    </xf>
    <xf numFmtId="0" fontId="3" fillId="0" borderId="0" xfId="0" applyFont="1" applyAlignment="1">
      <alignment vertical="top"/>
    </xf>
    <xf numFmtId="10" fontId="3" fillId="0" borderId="8" xfId="0" applyNumberFormat="1" applyFont="1" applyBorder="1" applyAlignment="1">
      <alignment horizontal="right" vertical="top" wrapText="1"/>
    </xf>
    <xf numFmtId="10" fontId="3" fillId="0" borderId="10" xfId="0" applyNumberFormat="1" applyFont="1" applyBorder="1" applyAlignment="1">
      <alignment horizontal="right" vertical="top" wrapText="1"/>
    </xf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8" xfId="0" applyBorder="1"/>
    <xf numFmtId="0" fontId="13" fillId="0" borderId="0" xfId="1" applyFont="1" applyAlignment="1">
      <alignment horizontal="center" vertical="center" wrapText="1"/>
    </xf>
    <xf numFmtId="0" fontId="13" fillId="0" borderId="0" xfId="1" applyFont="1"/>
    <xf numFmtId="0" fontId="14" fillId="0" borderId="0" xfId="1" applyFont="1" applyAlignment="1">
      <alignment horizontal="center" vertical="center" wrapText="1"/>
    </xf>
    <xf numFmtId="0" fontId="9" fillId="0" borderId="0" xfId="1" applyAlignment="1">
      <alignment horizontal="center" vertical="center" wrapText="1"/>
    </xf>
    <xf numFmtId="0" fontId="9" fillId="0" borderId="0" xfId="1"/>
    <xf numFmtId="0" fontId="9" fillId="0" borderId="0" xfId="1" applyAlignment="1">
      <alignment vertical="center"/>
    </xf>
    <xf numFmtId="0" fontId="9" fillId="0" borderId="0" xfId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0" fillId="0" borderId="19" xfId="0" applyBorder="1"/>
    <xf numFmtId="0" fontId="9" fillId="0" borderId="20" xfId="1" applyBorder="1"/>
    <xf numFmtId="0" fontId="0" fillId="0" borderId="21" xfId="0" applyBorder="1"/>
    <xf numFmtId="0" fontId="9" fillId="0" borderId="0" xfId="1" applyAlignment="1">
      <alignment wrapText="1"/>
    </xf>
    <xf numFmtId="164" fontId="8" fillId="0" borderId="3" xfId="0" applyNumberFormat="1" applyFont="1" applyBorder="1" applyAlignment="1">
      <alignment horizontal="right" vertical="top" wrapText="1"/>
    </xf>
    <xf numFmtId="164" fontId="8" fillId="0" borderId="0" xfId="0" applyNumberFormat="1" applyFont="1" applyAlignment="1">
      <alignment horizontal="right" vertical="top" wrapText="1"/>
    </xf>
    <xf numFmtId="0" fontId="0" fillId="0" borderId="8" xfId="0" applyBorder="1"/>
    <xf numFmtId="0" fontId="1" fillId="0" borderId="10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18" fillId="0" borderId="0" xfId="0" applyFont="1"/>
    <xf numFmtId="0" fontId="18" fillId="2" borderId="16" xfId="0" applyFont="1" applyFill="1" applyBorder="1"/>
    <xf numFmtId="0" fontId="18" fillId="3" borderId="16" xfId="0" applyFont="1" applyFill="1" applyBorder="1"/>
    <xf numFmtId="0" fontId="0" fillId="4" borderId="1" xfId="0" applyFill="1" applyBorder="1"/>
    <xf numFmtId="0" fontId="0" fillId="4" borderId="5" xfId="0" applyFill="1" applyBorder="1"/>
    <xf numFmtId="0" fontId="18" fillId="4" borderId="1" xfId="0" applyFont="1" applyFill="1" applyBorder="1"/>
    <xf numFmtId="0" fontId="18" fillId="4" borderId="5" xfId="0" applyFont="1" applyFill="1" applyBorder="1"/>
    <xf numFmtId="0" fontId="4" fillId="0" borderId="24" xfId="0" applyFont="1" applyBorder="1" applyAlignment="1">
      <alignment vertical="top" wrapText="1"/>
    </xf>
    <xf numFmtId="164" fontId="0" fillId="0" borderId="24" xfId="0" applyNumberFormat="1" applyBorder="1"/>
    <xf numFmtId="164" fontId="18" fillId="2" borderId="25" xfId="0" applyNumberFormat="1" applyFont="1" applyFill="1" applyBorder="1"/>
    <xf numFmtId="165" fontId="18" fillId="0" borderId="24" xfId="0" applyNumberFormat="1" applyFont="1" applyBorder="1"/>
    <xf numFmtId="0" fontId="0" fillId="0" borderId="24" xfId="0" applyBorder="1"/>
    <xf numFmtId="164" fontId="18" fillId="3" borderId="25" xfId="0" applyNumberFormat="1" applyFont="1" applyFill="1" applyBorder="1"/>
    <xf numFmtId="164" fontId="18" fillId="4" borderId="26" xfId="0" applyNumberFormat="1" applyFont="1" applyFill="1" applyBorder="1"/>
    <xf numFmtId="164" fontId="18" fillId="4" borderId="23" xfId="0" applyNumberFormat="1" applyFont="1" applyFill="1" applyBorder="1"/>
    <xf numFmtId="0" fontId="2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1" fillId="0" borderId="15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0" fillId="0" borderId="15" xfId="1" applyFont="1" applyBorder="1" applyAlignment="1">
      <alignment horizontal="left" vertical="center" wrapText="1" indent="20"/>
    </xf>
    <xf numFmtId="0" fontId="9" fillId="0" borderId="16" xfId="1" applyBorder="1" applyAlignment="1">
      <alignment horizontal="left" vertical="center" wrapText="1" indent="20"/>
    </xf>
    <xf numFmtId="0" fontId="9" fillId="0" borderId="17" xfId="1" applyBorder="1" applyAlignment="1">
      <alignment horizontal="left" vertical="center" wrapText="1" indent="20"/>
    </xf>
    <xf numFmtId="0" fontId="14" fillId="0" borderId="15" xfId="1" applyFont="1" applyBorder="1" applyAlignment="1">
      <alignment horizontal="center" vertical="center" wrapText="1"/>
    </xf>
    <xf numFmtId="0" fontId="14" fillId="0" borderId="16" xfId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9" fillId="0" borderId="12" xfId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0" borderId="17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9" fillId="0" borderId="0" xfId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9" fillId="0" borderId="22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8" fillId="0" borderId="5" xfId="0" applyFont="1" applyBorder="1" applyAlignment="1">
      <alignment vertical="top" wrapText="1"/>
    </xf>
    <xf numFmtId="164" fontId="8" fillId="0" borderId="5" xfId="0" applyNumberFormat="1" applyFont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0" fillId="0" borderId="0" xfId="0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164" fontId="8" fillId="0" borderId="0" xfId="0" applyNumberFormat="1" applyFont="1" applyAlignment="1">
      <alignment horizontal="right" vertical="top" wrapText="1"/>
    </xf>
    <xf numFmtId="164" fontId="8" fillId="0" borderId="3" xfId="0" applyNumberFormat="1" applyFont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</cellXfs>
  <cellStyles count="2">
    <cellStyle name="Normal" xfId="0" builtinId="0"/>
    <cellStyle name="Normal 2 2" xfId="1" xr:uid="{B8864BB9-5E37-479D-9168-AA89D5D808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249382</xdr:colOff>
      <xdr:row>6</xdr:row>
      <xdr:rowOff>8313</xdr:rowOff>
    </xdr:from>
    <xdr:to>
      <xdr:col>5</xdr:col>
      <xdr:colOff>261158</xdr:colOff>
      <xdr:row>18</xdr:row>
      <xdr:rowOff>21475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2A7D22D6-8004-4CE8-AECD-52D0A9560F7C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46562" y="3742113"/>
          <a:ext cx="6877396" cy="2421082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fr-FR" sz="3600" kern="10" spc="720">
              <a:ln>
                <a:noFill/>
              </a:ln>
              <a:gradFill rotWithShape="1">
                <a:gsLst>
                  <a:gs pos="0">
                    <a:srgbClr val="99CCFF"/>
                  </a:gs>
                  <a:gs pos="50000">
                    <a:srgbClr val="FFFFFF"/>
                  </a:gs>
                  <a:gs pos="100000">
                    <a:srgbClr val="99CC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DPGF</a:t>
          </a:r>
        </a:p>
      </xdr:txBody>
    </xdr:sp>
    <xdr:clientData/>
  </xdr:twoCellAnchor>
  <xdr:twoCellAnchor editAs="oneCell">
    <xdr:from>
      <xdr:col>4</xdr:col>
      <xdr:colOff>1247775</xdr:colOff>
      <xdr:row>24</xdr:row>
      <xdr:rowOff>514350</xdr:rowOff>
    </xdr:from>
    <xdr:to>
      <xdr:col>4</xdr:col>
      <xdr:colOff>1741805</xdr:colOff>
      <xdr:row>24</xdr:row>
      <xdr:rowOff>514350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5B07424-537E-471E-BE0C-3CD2559705D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9071610"/>
          <a:ext cx="494030" cy="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54429</xdr:colOff>
      <xdr:row>26</xdr:row>
      <xdr:rowOff>394608</xdr:rowOff>
    </xdr:from>
    <xdr:to>
      <xdr:col>3</xdr:col>
      <xdr:colOff>612322</xdr:colOff>
      <xdr:row>26</xdr:row>
      <xdr:rowOff>821186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1084E6F-C885-4403-8F95-42B349EBE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589" y="10872108"/>
          <a:ext cx="1510393" cy="4265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0B068-5F01-4B84-B1F8-A5928577AC72}">
  <sheetPr>
    <pageSetUpPr fitToPage="1"/>
  </sheetPr>
  <dimension ref="A1:G35"/>
  <sheetViews>
    <sheetView tabSelected="1" zoomScale="70" zoomScaleNormal="70" workbookViewId="0">
      <selection activeCell="P21" sqref="P21"/>
    </sheetView>
  </sheetViews>
  <sheetFormatPr baseColWidth="10" defaultRowHeight="15" x14ac:dyDescent="0.25"/>
  <cols>
    <col min="1" max="1" width="2" customWidth="1"/>
    <col min="2" max="2" width="2.28515625" style="33" customWidth="1"/>
    <col min="3" max="3" width="11.5703125" style="33" customWidth="1"/>
    <col min="4" max="4" width="44.7109375" style="33" customWidth="1"/>
    <col min="5" max="5" width="43.85546875" style="33" customWidth="1"/>
    <col min="6" max="6" width="11.5703125" style="33"/>
    <col min="7" max="7" width="3.7109375" customWidth="1"/>
  </cols>
  <sheetData>
    <row r="1" spans="1:7" ht="15.75" thickTop="1" x14ac:dyDescent="0.25">
      <c r="A1" s="25"/>
      <c r="B1" s="78"/>
      <c r="C1" s="78"/>
      <c r="D1" s="78"/>
      <c r="E1" s="78"/>
      <c r="F1" s="78"/>
      <c r="G1" s="26"/>
    </row>
    <row r="2" spans="1:7" ht="117" customHeight="1" x14ac:dyDescent="0.25">
      <c r="A2" s="27"/>
      <c r="B2" s="79" t="s">
        <v>94</v>
      </c>
      <c r="C2" s="80"/>
      <c r="D2" s="80"/>
      <c r="E2" s="80"/>
      <c r="F2" s="81"/>
      <c r="G2" s="28"/>
    </row>
    <row r="3" spans="1:7" ht="16.5" x14ac:dyDescent="0.3">
      <c r="A3" s="27"/>
      <c r="B3" s="29"/>
      <c r="C3" s="29"/>
      <c r="D3" s="29"/>
      <c r="E3" s="29"/>
      <c r="F3" s="30"/>
      <c r="G3" s="28"/>
    </row>
    <row r="4" spans="1:7" ht="110.25" customHeight="1" x14ac:dyDescent="0.25">
      <c r="A4" s="27"/>
      <c r="B4" s="74" t="s">
        <v>95</v>
      </c>
      <c r="C4" s="75"/>
      <c r="D4" s="75"/>
      <c r="E4" s="76"/>
      <c r="F4" s="77"/>
      <c r="G4" s="28"/>
    </row>
    <row r="5" spans="1:7" ht="23.25" x14ac:dyDescent="0.25">
      <c r="A5" s="27"/>
      <c r="B5" s="31"/>
      <c r="C5" s="32"/>
      <c r="D5" s="32"/>
      <c r="E5" s="32"/>
      <c r="G5" s="28"/>
    </row>
    <row r="6" spans="1:7" x14ac:dyDescent="0.25">
      <c r="A6" s="27"/>
      <c r="B6" s="34"/>
      <c r="C6" s="34"/>
      <c r="D6" s="34"/>
      <c r="E6" s="34"/>
      <c r="G6" s="28"/>
    </row>
    <row r="7" spans="1:7" x14ac:dyDescent="0.25">
      <c r="A7" s="27"/>
      <c r="B7" s="34"/>
      <c r="C7" s="34"/>
      <c r="D7" s="34"/>
      <c r="E7" s="34"/>
      <c r="G7" s="28"/>
    </row>
    <row r="8" spans="1:7" x14ac:dyDescent="0.25">
      <c r="A8" s="27"/>
      <c r="B8" s="34"/>
      <c r="C8" s="34"/>
      <c r="D8" s="34"/>
      <c r="E8" s="34"/>
      <c r="G8" s="28"/>
    </row>
    <row r="9" spans="1:7" x14ac:dyDescent="0.25">
      <c r="A9" s="27"/>
      <c r="B9" s="34"/>
      <c r="C9" s="34"/>
      <c r="D9" s="34"/>
      <c r="E9" s="34"/>
      <c r="G9" s="28"/>
    </row>
    <row r="10" spans="1:7" x14ac:dyDescent="0.25">
      <c r="A10" s="27"/>
      <c r="B10" s="34"/>
      <c r="C10" s="34"/>
      <c r="D10" s="34"/>
      <c r="E10" s="34"/>
      <c r="G10" s="28"/>
    </row>
    <row r="11" spans="1:7" x14ac:dyDescent="0.25">
      <c r="A11" s="27"/>
      <c r="B11" s="34"/>
      <c r="C11" s="34"/>
      <c r="D11" s="34"/>
      <c r="E11" s="34"/>
      <c r="G11" s="28"/>
    </row>
    <row r="12" spans="1:7" ht="31.5" x14ac:dyDescent="0.25">
      <c r="A12" s="27"/>
      <c r="B12" s="82"/>
      <c r="C12" s="83"/>
      <c r="D12" s="83"/>
      <c r="E12" s="83"/>
      <c r="F12" s="83"/>
      <c r="G12" s="28"/>
    </row>
    <row r="13" spans="1:7" x14ac:dyDescent="0.25">
      <c r="A13" s="27"/>
      <c r="B13" s="34"/>
      <c r="C13" s="34"/>
      <c r="D13" s="34"/>
      <c r="E13" s="34"/>
      <c r="G13" s="28"/>
    </row>
    <row r="14" spans="1:7" x14ac:dyDescent="0.25">
      <c r="A14" s="27"/>
      <c r="B14" s="35"/>
      <c r="C14" s="35"/>
      <c r="D14" s="35"/>
      <c r="E14" s="35"/>
      <c r="G14" s="28"/>
    </row>
    <row r="15" spans="1:7" x14ac:dyDescent="0.25">
      <c r="A15" s="27"/>
      <c r="B15" s="35"/>
      <c r="C15" s="35"/>
      <c r="D15" s="35"/>
      <c r="E15" s="35"/>
      <c r="G15" s="28"/>
    </row>
    <row r="16" spans="1:7" x14ac:dyDescent="0.25">
      <c r="A16" s="27"/>
      <c r="B16" s="35"/>
      <c r="C16" s="35"/>
      <c r="D16" s="35"/>
      <c r="E16" s="35"/>
      <c r="G16" s="28"/>
    </row>
    <row r="17" spans="1:7" x14ac:dyDescent="0.25">
      <c r="A17" s="27"/>
      <c r="B17" s="35"/>
      <c r="C17" s="35"/>
      <c r="D17" s="35"/>
      <c r="E17" s="35"/>
      <c r="G17" s="28"/>
    </row>
    <row r="18" spans="1:7" x14ac:dyDescent="0.25">
      <c r="A18" s="27"/>
      <c r="B18" s="35"/>
      <c r="C18" s="35"/>
      <c r="D18" s="35"/>
      <c r="E18" s="35"/>
      <c r="G18" s="28"/>
    </row>
    <row r="19" spans="1:7" x14ac:dyDescent="0.25">
      <c r="A19" s="27"/>
      <c r="G19" s="28"/>
    </row>
    <row r="20" spans="1:7" x14ac:dyDescent="0.25">
      <c r="A20" s="27"/>
      <c r="G20" s="28"/>
    </row>
    <row r="21" spans="1:7" ht="48.75" customHeight="1" x14ac:dyDescent="0.25">
      <c r="A21" s="27"/>
      <c r="B21" s="65" t="s">
        <v>76</v>
      </c>
      <c r="C21" s="80"/>
      <c r="D21" s="80"/>
      <c r="E21" s="80"/>
      <c r="F21" s="81"/>
      <c r="G21" s="28"/>
    </row>
    <row r="22" spans="1:7" ht="30" x14ac:dyDescent="0.3">
      <c r="A22" s="27"/>
      <c r="B22" s="36"/>
      <c r="C22" s="37"/>
      <c r="D22" s="37"/>
      <c r="E22" s="37"/>
      <c r="F22" s="30"/>
      <c r="G22" s="28"/>
    </row>
    <row r="23" spans="1:7" ht="53.25" customHeight="1" x14ac:dyDescent="0.25">
      <c r="A23" s="27"/>
      <c r="B23" s="65" t="s">
        <v>96</v>
      </c>
      <c r="C23" s="66"/>
      <c r="D23" s="66"/>
      <c r="E23" s="66"/>
      <c r="F23" s="67"/>
      <c r="G23" s="28"/>
    </row>
    <row r="24" spans="1:7" ht="30" x14ac:dyDescent="0.3">
      <c r="A24" s="27"/>
      <c r="B24" s="38"/>
      <c r="C24" s="29"/>
      <c r="D24" s="29"/>
      <c r="E24" s="29"/>
      <c r="F24" s="30"/>
      <c r="G24" s="28"/>
    </row>
    <row r="25" spans="1:7" ht="137.25" customHeight="1" x14ac:dyDescent="0.25">
      <c r="A25" s="27"/>
      <c r="B25" s="68" t="s">
        <v>97</v>
      </c>
      <c r="C25" s="69"/>
      <c r="D25" s="69"/>
      <c r="E25" s="69"/>
      <c r="F25" s="70"/>
      <c r="G25" s="28"/>
    </row>
    <row r="26" spans="1:7" x14ac:dyDescent="0.25">
      <c r="A26" s="27"/>
      <c r="G26" s="28"/>
    </row>
    <row r="27" spans="1:7" ht="92.25" customHeight="1" x14ac:dyDescent="0.25">
      <c r="A27" s="27"/>
      <c r="B27" s="71" t="s">
        <v>93</v>
      </c>
      <c r="C27" s="72"/>
      <c r="D27" s="72"/>
      <c r="E27" s="72"/>
      <c r="F27" s="73"/>
      <c r="G27" s="28"/>
    </row>
    <row r="28" spans="1:7" ht="15.75" thickBot="1" x14ac:dyDescent="0.3">
      <c r="A28" s="39"/>
      <c r="B28" s="40"/>
      <c r="C28" s="40"/>
      <c r="D28" s="40"/>
      <c r="E28" s="40"/>
      <c r="F28" s="40"/>
      <c r="G28" s="41"/>
    </row>
    <row r="29" spans="1:7" ht="15.75" thickTop="1" x14ac:dyDescent="0.25"/>
    <row r="35" spans="4:4" customFormat="1" x14ac:dyDescent="0.25">
      <c r="D35" s="42"/>
    </row>
  </sheetData>
  <mergeCells count="8">
    <mergeCell ref="B23:F23"/>
    <mergeCell ref="B25:F25"/>
    <mergeCell ref="B27:F27"/>
    <mergeCell ref="B4:F4"/>
    <mergeCell ref="B1:F1"/>
    <mergeCell ref="B2:F2"/>
    <mergeCell ref="B12:F12"/>
    <mergeCell ref="B21:F21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49"/>
  <sheetViews>
    <sheetView showGridLines="0" view="pageBreakPreview" topLeftCell="B126" zoomScale="130" zoomScaleNormal="100" zoomScaleSheetLayoutView="130" workbookViewId="0">
      <selection activeCell="J133" sqref="J133:J149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</row>
    <row r="3" spans="1:17" ht="21" customHeight="1" x14ac:dyDescent="0.25">
      <c r="A3" s="1" t="s">
        <v>16</v>
      </c>
      <c r="B3" s="2" t="s">
        <v>17</v>
      </c>
      <c r="C3" s="103" t="s">
        <v>18</v>
      </c>
      <c r="D3" s="103"/>
      <c r="E3" s="103"/>
      <c r="F3" s="2" t="s">
        <v>5</v>
      </c>
      <c r="G3" s="2" t="s">
        <v>19</v>
      </c>
      <c r="H3" s="2" t="s">
        <v>20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2" t="s">
        <v>28</v>
      </c>
      <c r="Q3" s="2" t="s">
        <v>29</v>
      </c>
    </row>
    <row r="4" spans="1:17" ht="37.15" customHeight="1" x14ac:dyDescent="0.25">
      <c r="A4" s="1">
        <v>2</v>
      </c>
      <c r="B4" s="3" t="s">
        <v>98</v>
      </c>
      <c r="C4" s="104" t="s">
        <v>99</v>
      </c>
      <c r="D4" s="104"/>
      <c r="E4" s="104"/>
      <c r="F4" s="4"/>
      <c r="G4" s="4"/>
      <c r="H4" s="4"/>
      <c r="I4" s="4"/>
      <c r="J4" s="3"/>
      <c r="K4" s="1"/>
    </row>
    <row r="5" spans="1:17" ht="37.15" customHeight="1" x14ac:dyDescent="0.25">
      <c r="A5" s="1"/>
      <c r="B5" s="7"/>
      <c r="C5" s="87" t="s">
        <v>135</v>
      </c>
      <c r="D5" s="88"/>
      <c r="E5" s="88"/>
      <c r="F5" s="88"/>
      <c r="G5" s="88"/>
      <c r="H5" s="88"/>
      <c r="I5" s="89"/>
      <c r="J5" s="7"/>
      <c r="K5" s="1"/>
    </row>
    <row r="6" spans="1:17" ht="37.15" customHeight="1" x14ac:dyDescent="0.25">
      <c r="A6" s="1"/>
      <c r="B6" s="7"/>
      <c r="C6" s="87" t="s">
        <v>136</v>
      </c>
      <c r="D6" s="88"/>
      <c r="E6" s="88"/>
      <c r="F6" s="88"/>
      <c r="G6" s="88"/>
      <c r="H6" s="88"/>
      <c r="I6" s="89"/>
      <c r="J6" s="7"/>
      <c r="K6" s="1"/>
    </row>
    <row r="7" spans="1:17" ht="37.15" customHeight="1" x14ac:dyDescent="0.25">
      <c r="A7" s="1"/>
      <c r="B7" s="7"/>
      <c r="C7" s="87" t="s">
        <v>137</v>
      </c>
      <c r="D7" s="88"/>
      <c r="E7" s="88"/>
      <c r="F7" s="88"/>
      <c r="G7" s="88"/>
      <c r="H7" s="88"/>
      <c r="I7" s="89"/>
      <c r="J7" s="7"/>
      <c r="K7" s="1"/>
    </row>
    <row r="8" spans="1:17" ht="44.45" customHeight="1" x14ac:dyDescent="0.25">
      <c r="A8" s="1">
        <v>3</v>
      </c>
      <c r="B8" s="5">
        <v>2</v>
      </c>
      <c r="C8" s="47" t="s">
        <v>133</v>
      </c>
      <c r="D8" s="47"/>
      <c r="E8" s="47"/>
      <c r="F8" s="6"/>
      <c r="G8" s="6"/>
      <c r="H8" s="6"/>
      <c r="I8" s="6"/>
      <c r="J8" s="7"/>
      <c r="K8" s="1"/>
    </row>
    <row r="9" spans="1:17" ht="15.75" thickBot="1" x14ac:dyDescent="0.3">
      <c r="A9" s="1">
        <v>4</v>
      </c>
      <c r="B9" s="5" t="s">
        <v>123</v>
      </c>
      <c r="C9" s="84" t="s">
        <v>124</v>
      </c>
      <c r="D9" s="84"/>
      <c r="E9" s="84"/>
      <c r="F9" s="8"/>
      <c r="G9" s="8"/>
      <c r="H9" s="8"/>
      <c r="I9" s="8"/>
      <c r="J9" s="9"/>
      <c r="K9" s="1"/>
    </row>
    <row r="10" spans="1:17" hidden="1" x14ac:dyDescent="0.25">
      <c r="A10" s="1" t="s">
        <v>33</v>
      </c>
      <c r="B10" s="45"/>
    </row>
    <row r="11" spans="1:17" hidden="1" x14ac:dyDescent="0.25">
      <c r="A11" s="1" t="s">
        <v>33</v>
      </c>
      <c r="B11" s="45"/>
    </row>
    <row r="12" spans="1:17" hidden="1" x14ac:dyDescent="0.25">
      <c r="A12" s="1" t="s">
        <v>33</v>
      </c>
      <c r="B12" s="45"/>
    </row>
    <row r="13" spans="1:17" hidden="1" x14ac:dyDescent="0.25">
      <c r="A13" s="1" t="s">
        <v>33</v>
      </c>
      <c r="B13" s="45"/>
    </row>
    <row r="14" spans="1:17" ht="16.5" thickTop="1" thickBot="1" x14ac:dyDescent="0.3">
      <c r="A14" s="1" t="s">
        <v>35</v>
      </c>
      <c r="B14" s="10"/>
      <c r="C14" s="85"/>
      <c r="D14" s="86"/>
      <c r="E14" s="86"/>
      <c r="F14" s="12" t="s">
        <v>37</v>
      </c>
      <c r="G14" s="13">
        <v>1</v>
      </c>
      <c r="H14" s="13"/>
      <c r="I14" s="14"/>
      <c r="J14" s="15"/>
      <c r="K14" s="1"/>
      <c r="M14" s="16">
        <v>0.2</v>
      </c>
      <c r="Q14" s="1">
        <v>339</v>
      </c>
    </row>
    <row r="15" spans="1:17" ht="16.5" thickTop="1" thickBot="1" x14ac:dyDescent="0.3">
      <c r="A15" s="1">
        <v>4</v>
      </c>
      <c r="B15" s="5" t="s">
        <v>123</v>
      </c>
      <c r="C15" s="84" t="s">
        <v>125</v>
      </c>
      <c r="D15" s="84"/>
      <c r="E15" s="84"/>
      <c r="F15" s="8"/>
      <c r="G15" s="8"/>
      <c r="H15" s="8"/>
      <c r="I15" s="8"/>
      <c r="J15" s="9"/>
      <c r="K15" s="1"/>
    </row>
    <row r="16" spans="1:17" ht="15.75" hidden="1" thickBot="1" x14ac:dyDescent="0.3">
      <c r="A16" s="1" t="s">
        <v>33</v>
      </c>
      <c r="B16" s="45"/>
    </row>
    <row r="17" spans="1:17" ht="15.75" hidden="1" thickBot="1" x14ac:dyDescent="0.3">
      <c r="A17" s="1" t="s">
        <v>33</v>
      </c>
      <c r="B17" s="45"/>
    </row>
    <row r="18" spans="1:17" ht="15.75" hidden="1" thickBot="1" x14ac:dyDescent="0.3">
      <c r="A18" s="1" t="s">
        <v>33</v>
      </c>
      <c r="B18" s="45"/>
    </row>
    <row r="19" spans="1:17" ht="15.75" hidden="1" thickBot="1" x14ac:dyDescent="0.3">
      <c r="A19" s="1" t="s">
        <v>33</v>
      </c>
      <c r="B19" s="45"/>
    </row>
    <row r="20" spans="1:17" ht="16.5" thickTop="1" thickBot="1" x14ac:dyDescent="0.3">
      <c r="A20" s="1" t="s">
        <v>35</v>
      </c>
      <c r="B20" s="10"/>
      <c r="C20" s="85"/>
      <c r="D20" s="86"/>
      <c r="E20" s="86"/>
      <c r="F20" s="12" t="s">
        <v>37</v>
      </c>
      <c r="G20" s="13">
        <v>1</v>
      </c>
      <c r="H20" s="13"/>
      <c r="I20" s="14"/>
      <c r="J20" s="15"/>
      <c r="K20" s="1"/>
      <c r="M20" s="16">
        <v>0.2</v>
      </c>
      <c r="Q20" s="1">
        <v>339</v>
      </c>
    </row>
    <row r="21" spans="1:17" ht="15.75" thickTop="1" x14ac:dyDescent="0.25">
      <c r="A21" s="1" t="s">
        <v>38</v>
      </c>
      <c r="B21" s="11"/>
      <c r="C21" s="95"/>
      <c r="D21" s="95"/>
      <c r="E21" s="95"/>
      <c r="J21" s="11"/>
    </row>
    <row r="22" spans="1:17" x14ac:dyDescent="0.25">
      <c r="B22" s="11"/>
      <c r="C22" s="96" t="str">
        <f>C8</f>
        <v>Études et prestations à charge d'entreprise</v>
      </c>
      <c r="D22" s="96"/>
      <c r="E22" s="96"/>
      <c r="F22" s="97"/>
      <c r="G22" s="97"/>
      <c r="H22" s="97"/>
      <c r="I22" s="97"/>
      <c r="J22" s="98"/>
    </row>
    <row r="23" spans="1:17" x14ac:dyDescent="0.25">
      <c r="B23" s="11"/>
      <c r="C23" s="90"/>
      <c r="D23" s="90"/>
      <c r="E23" s="90"/>
      <c r="F23" s="90"/>
      <c r="G23" s="90"/>
      <c r="H23" s="90"/>
      <c r="I23" s="90"/>
      <c r="J23" s="85"/>
    </row>
    <row r="24" spans="1:17" x14ac:dyDescent="0.25">
      <c r="B24" s="11"/>
      <c r="C24" s="91" t="s">
        <v>39</v>
      </c>
      <c r="D24" s="91"/>
      <c r="E24" s="91"/>
      <c r="F24" s="92"/>
      <c r="G24" s="92"/>
      <c r="H24" s="92"/>
      <c r="I24" s="92"/>
      <c r="J24" s="93"/>
    </row>
    <row r="25" spans="1:17" x14ac:dyDescent="0.25">
      <c r="A25" s="1">
        <v>3</v>
      </c>
      <c r="B25" s="45"/>
    </row>
    <row r="26" spans="1:17" x14ac:dyDescent="0.25">
      <c r="A26" s="1" t="s">
        <v>32</v>
      </c>
      <c r="B26" s="45"/>
    </row>
    <row r="27" spans="1:17" ht="44.45" customHeight="1" x14ac:dyDescent="0.25">
      <c r="A27" s="1">
        <v>3</v>
      </c>
      <c r="B27" s="5">
        <v>3</v>
      </c>
      <c r="C27" s="102" t="s">
        <v>100</v>
      </c>
      <c r="D27" s="102"/>
      <c r="E27" s="102"/>
      <c r="F27" s="6"/>
      <c r="G27" s="6"/>
      <c r="H27" s="6"/>
      <c r="I27" s="6"/>
      <c r="J27" s="7"/>
      <c r="K27" s="1"/>
    </row>
    <row r="28" spans="1:17" x14ac:dyDescent="0.25">
      <c r="A28" s="1">
        <v>4</v>
      </c>
      <c r="B28" s="5" t="s">
        <v>101</v>
      </c>
      <c r="C28" s="84" t="s">
        <v>102</v>
      </c>
      <c r="D28" s="84"/>
      <c r="E28" s="84"/>
      <c r="F28" s="8"/>
      <c r="G28" s="8"/>
      <c r="H28" s="8"/>
      <c r="I28" s="8"/>
      <c r="J28" s="9"/>
      <c r="K28" s="1"/>
    </row>
    <row r="29" spans="1:17" hidden="1" x14ac:dyDescent="0.25">
      <c r="A29" s="1" t="s">
        <v>33</v>
      </c>
      <c r="B29" s="45"/>
    </row>
    <row r="30" spans="1:17" hidden="1" x14ac:dyDescent="0.25">
      <c r="A30" s="1" t="s">
        <v>33</v>
      </c>
      <c r="B30" s="45"/>
    </row>
    <row r="31" spans="1:17" hidden="1" x14ac:dyDescent="0.25">
      <c r="A31" s="1" t="s">
        <v>33</v>
      </c>
      <c r="B31" s="45"/>
    </row>
    <row r="32" spans="1:17" hidden="1" x14ac:dyDescent="0.25">
      <c r="A32" s="1" t="s">
        <v>33</v>
      </c>
      <c r="B32" s="45"/>
    </row>
    <row r="33" spans="1:17" ht="15.75" thickBot="1" x14ac:dyDescent="0.3">
      <c r="A33" s="1">
        <v>9</v>
      </c>
      <c r="B33" s="10" t="s">
        <v>103</v>
      </c>
      <c r="C33" s="94" t="s">
        <v>104</v>
      </c>
      <c r="D33" s="95"/>
      <c r="E33" s="95"/>
      <c r="F33" s="95"/>
      <c r="G33" s="95"/>
      <c r="H33" s="95"/>
      <c r="I33" s="95"/>
      <c r="J33" s="11"/>
    </row>
    <row r="34" spans="1:17" ht="16.5" thickTop="1" thickBot="1" x14ac:dyDescent="0.3">
      <c r="A34" s="1" t="s">
        <v>35</v>
      </c>
      <c r="B34" s="10" t="s">
        <v>36</v>
      </c>
      <c r="C34" s="85"/>
      <c r="D34" s="86"/>
      <c r="E34" s="86"/>
      <c r="F34" s="12" t="s">
        <v>37</v>
      </c>
      <c r="G34" s="13">
        <v>1</v>
      </c>
      <c r="H34" s="13"/>
      <c r="I34" s="14"/>
      <c r="J34" s="15"/>
      <c r="K34" s="1"/>
      <c r="M34" s="16">
        <v>0.2</v>
      </c>
      <c r="Q34" s="1">
        <v>339</v>
      </c>
    </row>
    <row r="35" spans="1:17" ht="15.75" thickTop="1" x14ac:dyDescent="0.25">
      <c r="A35" s="1" t="s">
        <v>38</v>
      </c>
      <c r="B35" s="11"/>
      <c r="C35" s="95"/>
      <c r="D35" s="95"/>
      <c r="E35" s="95"/>
      <c r="J35" s="11"/>
    </row>
    <row r="36" spans="1:17" x14ac:dyDescent="0.25">
      <c r="B36" s="11"/>
      <c r="C36" s="96" t="str">
        <f>C28</f>
        <v>Tableau général basse tension</v>
      </c>
      <c r="D36" s="96"/>
      <c r="E36" s="96"/>
      <c r="F36" s="97"/>
      <c r="G36" s="97"/>
      <c r="H36" s="97"/>
      <c r="I36" s="97"/>
      <c r="J36" s="98"/>
    </row>
    <row r="37" spans="1:17" x14ac:dyDescent="0.25">
      <c r="B37" s="11"/>
      <c r="C37" s="90"/>
      <c r="D37" s="90"/>
      <c r="E37" s="90"/>
      <c r="F37" s="90"/>
      <c r="G37" s="90"/>
      <c r="H37" s="90"/>
      <c r="I37" s="90"/>
      <c r="J37" s="85"/>
    </row>
    <row r="38" spans="1:17" x14ac:dyDescent="0.25">
      <c r="B38" s="11"/>
      <c r="C38" s="91" t="s">
        <v>39</v>
      </c>
      <c r="D38" s="91"/>
      <c r="E38" s="91"/>
      <c r="F38" s="92"/>
      <c r="G38" s="92"/>
      <c r="H38" s="92"/>
      <c r="I38" s="92"/>
      <c r="J38" s="93"/>
    </row>
    <row r="39" spans="1:17" hidden="1" x14ac:dyDescent="0.25">
      <c r="B39" s="11"/>
      <c r="C39" s="101" t="s">
        <v>40</v>
      </c>
      <c r="D39" s="101"/>
      <c r="E39" s="101"/>
      <c r="F39" s="99">
        <f>ROUND(SUMIF(K29:K35, IF(K28="","",K28), J29:J35) * 0.2, 2)</f>
        <v>0</v>
      </c>
      <c r="G39" s="99"/>
      <c r="H39" s="99"/>
      <c r="I39" s="99"/>
      <c r="J39" s="100"/>
    </row>
    <row r="40" spans="1:17" hidden="1" x14ac:dyDescent="0.25">
      <c r="B40" s="11"/>
      <c r="C40" s="91" t="s">
        <v>41</v>
      </c>
      <c r="D40" s="91"/>
      <c r="E40" s="91"/>
      <c r="F40" s="92">
        <f>SUM(F38:F39)</f>
        <v>0</v>
      </c>
      <c r="G40" s="92"/>
      <c r="H40" s="92"/>
      <c r="I40" s="92"/>
      <c r="J40" s="93"/>
    </row>
    <row r="41" spans="1:17" x14ac:dyDescent="0.25">
      <c r="B41" s="11"/>
      <c r="C41" s="17"/>
      <c r="D41" s="17"/>
      <c r="E41" s="17"/>
      <c r="F41" s="44"/>
      <c r="G41" s="44"/>
      <c r="H41" s="44"/>
      <c r="I41" s="44"/>
      <c r="J41" s="43"/>
    </row>
    <row r="42" spans="1:17" ht="18" customHeight="1" x14ac:dyDescent="0.25">
      <c r="A42" s="1">
        <v>4</v>
      </c>
      <c r="B42" s="5" t="s">
        <v>105</v>
      </c>
      <c r="C42" s="84" t="s">
        <v>106</v>
      </c>
      <c r="D42" s="84"/>
      <c r="E42" s="84"/>
      <c r="F42" s="8"/>
      <c r="G42" s="8"/>
      <c r="H42" s="8"/>
      <c r="I42" s="8"/>
      <c r="J42" s="9"/>
      <c r="K42" s="1"/>
    </row>
    <row r="43" spans="1:17" hidden="1" x14ac:dyDescent="0.25">
      <c r="A43" s="1" t="s">
        <v>42</v>
      </c>
      <c r="B43" s="45"/>
    </row>
    <row r="44" spans="1:17" hidden="1" x14ac:dyDescent="0.25">
      <c r="A44" s="1" t="s">
        <v>42</v>
      </c>
      <c r="B44" s="45"/>
    </row>
    <row r="45" spans="1:17" hidden="1" x14ac:dyDescent="0.25">
      <c r="A45" s="1" t="s">
        <v>42</v>
      </c>
      <c r="B45" s="45"/>
    </row>
    <row r="46" spans="1:17" hidden="1" x14ac:dyDescent="0.25">
      <c r="A46" s="1" t="s">
        <v>42</v>
      </c>
      <c r="B46" s="45"/>
    </row>
    <row r="47" spans="1:17" hidden="1" x14ac:dyDescent="0.25">
      <c r="A47" s="1" t="s">
        <v>42</v>
      </c>
      <c r="B47" s="45"/>
    </row>
    <row r="48" spans="1:17" hidden="1" x14ac:dyDescent="0.25">
      <c r="A48" s="1" t="s">
        <v>42</v>
      </c>
      <c r="B48" s="45"/>
    </row>
    <row r="49" spans="1:17" hidden="1" x14ac:dyDescent="0.25">
      <c r="A49" s="1" t="s">
        <v>42</v>
      </c>
      <c r="B49" s="45"/>
    </row>
    <row r="50" spans="1:17" hidden="1" x14ac:dyDescent="0.25">
      <c r="A50" s="1" t="s">
        <v>42</v>
      </c>
      <c r="B50" s="45"/>
    </row>
    <row r="51" spans="1:17" hidden="1" x14ac:dyDescent="0.25">
      <c r="A51" s="1" t="s">
        <v>42</v>
      </c>
      <c r="B51" s="45"/>
    </row>
    <row r="52" spans="1:17" hidden="1" x14ac:dyDescent="0.25">
      <c r="A52" s="1" t="s">
        <v>42</v>
      </c>
      <c r="B52" s="45"/>
    </row>
    <row r="53" spans="1:17" hidden="1" x14ac:dyDescent="0.25">
      <c r="A53" s="1" t="s">
        <v>42</v>
      </c>
      <c r="B53" s="45"/>
    </row>
    <row r="54" spans="1:17" hidden="1" x14ac:dyDescent="0.25">
      <c r="A54" s="1" t="s">
        <v>42</v>
      </c>
      <c r="B54" s="45"/>
    </row>
    <row r="55" spans="1:17" ht="15.75" thickBot="1" x14ac:dyDescent="0.3">
      <c r="A55" s="1">
        <v>9</v>
      </c>
      <c r="B55" s="10" t="s">
        <v>107</v>
      </c>
      <c r="C55" s="94" t="s">
        <v>106</v>
      </c>
      <c r="D55" s="95"/>
      <c r="E55" s="95"/>
      <c r="F55" s="95"/>
      <c r="G55" s="95"/>
      <c r="H55" s="95"/>
      <c r="I55" s="95"/>
      <c r="J55" s="11"/>
    </row>
    <row r="56" spans="1:17" ht="16.5" thickTop="1" thickBot="1" x14ac:dyDescent="0.3">
      <c r="A56" s="1" t="s">
        <v>35</v>
      </c>
      <c r="B56" s="10" t="s">
        <v>36</v>
      </c>
      <c r="C56" s="85"/>
      <c r="D56" s="86"/>
      <c r="E56" s="86"/>
      <c r="F56" s="12" t="s">
        <v>37</v>
      </c>
      <c r="G56" s="13">
        <v>4</v>
      </c>
      <c r="H56" s="13"/>
      <c r="I56" s="14"/>
      <c r="J56" s="15"/>
      <c r="K56" s="1"/>
      <c r="M56" s="16">
        <v>0.2</v>
      </c>
      <c r="Q56" s="1">
        <v>339</v>
      </c>
    </row>
    <row r="57" spans="1:17" ht="15.75" hidden="1" thickTop="1" x14ac:dyDescent="0.25">
      <c r="A57" s="1" t="s">
        <v>43</v>
      </c>
      <c r="B57" s="45"/>
    </row>
    <row r="58" spans="1:17" hidden="1" x14ac:dyDescent="0.25">
      <c r="A58" s="1" t="s">
        <v>43</v>
      </c>
      <c r="B58" s="45"/>
    </row>
    <row r="59" spans="1:17" ht="15.75" thickTop="1" x14ac:dyDescent="0.25">
      <c r="A59" s="1" t="s">
        <v>38</v>
      </c>
      <c r="B59" s="11"/>
      <c r="C59" s="95"/>
      <c r="D59" s="95"/>
      <c r="E59" s="95"/>
      <c r="J59" s="11"/>
    </row>
    <row r="60" spans="1:17" ht="16.899999999999999" customHeight="1" x14ac:dyDescent="0.25">
      <c r="B60" s="11"/>
      <c r="C60" s="96" t="str">
        <f>C42</f>
        <v>Modifications des tableaux divisionnaires</v>
      </c>
      <c r="D60" s="96"/>
      <c r="E60" s="96"/>
      <c r="F60" s="97"/>
      <c r="G60" s="97"/>
      <c r="H60" s="97"/>
      <c r="I60" s="97"/>
      <c r="J60" s="98"/>
    </row>
    <row r="61" spans="1:17" x14ac:dyDescent="0.25">
      <c r="B61" s="11"/>
      <c r="C61" s="90"/>
      <c r="D61" s="90"/>
      <c r="E61" s="90"/>
      <c r="F61" s="90"/>
      <c r="G61" s="90"/>
      <c r="H61" s="90"/>
      <c r="I61" s="90"/>
      <c r="J61" s="85"/>
    </row>
    <row r="62" spans="1:17" x14ac:dyDescent="0.25">
      <c r="B62" s="11"/>
      <c r="C62" s="91" t="s">
        <v>39</v>
      </c>
      <c r="D62" s="91"/>
      <c r="E62" s="91"/>
      <c r="F62" s="92"/>
      <c r="G62" s="92"/>
      <c r="H62" s="92"/>
      <c r="I62" s="92"/>
      <c r="J62" s="93"/>
    </row>
    <row r="63" spans="1:17" hidden="1" x14ac:dyDescent="0.25">
      <c r="B63" s="11"/>
      <c r="C63" s="101" t="s">
        <v>40</v>
      </c>
      <c r="D63" s="101"/>
      <c r="E63" s="101"/>
      <c r="F63" s="99">
        <f>ROUND(SUMIF(K43:K59, IF(K42="","",K42), J43:J59) * 0.2, 2)</f>
        <v>0</v>
      </c>
      <c r="G63" s="99"/>
      <c r="H63" s="99"/>
      <c r="I63" s="99"/>
      <c r="J63" s="100"/>
    </row>
    <row r="64" spans="1:17" hidden="1" x14ac:dyDescent="0.25">
      <c r="B64" s="11"/>
      <c r="C64" s="91" t="s">
        <v>41</v>
      </c>
      <c r="D64" s="91"/>
      <c r="E64" s="91"/>
      <c r="F64" s="92">
        <f>SUM(F62:F63)</f>
        <v>0</v>
      </c>
      <c r="G64" s="92"/>
      <c r="H64" s="92"/>
      <c r="I64" s="92"/>
      <c r="J64" s="93"/>
    </row>
    <row r="65" spans="1:17" x14ac:dyDescent="0.25">
      <c r="B65" s="11"/>
      <c r="C65" s="17"/>
      <c r="D65" s="17"/>
      <c r="E65" s="17"/>
      <c r="F65" s="44"/>
      <c r="G65" s="44"/>
      <c r="H65" s="44"/>
      <c r="I65" s="44"/>
      <c r="J65" s="43"/>
    </row>
    <row r="66" spans="1:17" ht="18" customHeight="1" x14ac:dyDescent="0.25">
      <c r="A66" s="1">
        <v>4</v>
      </c>
      <c r="B66" s="5" t="s">
        <v>108</v>
      </c>
      <c r="C66" s="84" t="s">
        <v>109</v>
      </c>
      <c r="D66" s="84"/>
      <c r="E66" s="84"/>
      <c r="F66" s="8"/>
      <c r="G66" s="8"/>
      <c r="H66" s="8"/>
      <c r="I66" s="8"/>
      <c r="J66" s="9"/>
      <c r="K66" s="1"/>
    </row>
    <row r="67" spans="1:17" hidden="1" x14ac:dyDescent="0.25">
      <c r="A67" s="1" t="s">
        <v>42</v>
      </c>
      <c r="B67" s="45"/>
    </row>
    <row r="68" spans="1:17" hidden="1" x14ac:dyDescent="0.25">
      <c r="A68" s="1" t="s">
        <v>42</v>
      </c>
      <c r="B68" s="45"/>
    </row>
    <row r="69" spans="1:17" hidden="1" x14ac:dyDescent="0.25">
      <c r="A69" s="1" t="s">
        <v>42</v>
      </c>
      <c r="B69" s="45"/>
    </row>
    <row r="70" spans="1:17" hidden="1" x14ac:dyDescent="0.25">
      <c r="A70" s="1" t="s">
        <v>42</v>
      </c>
      <c r="B70" s="45"/>
    </row>
    <row r="71" spans="1:17" hidden="1" x14ac:dyDescent="0.25">
      <c r="A71" s="1" t="s">
        <v>42</v>
      </c>
      <c r="B71" s="45"/>
    </row>
    <row r="72" spans="1:17" hidden="1" x14ac:dyDescent="0.25">
      <c r="A72" s="1" t="s">
        <v>42</v>
      </c>
      <c r="B72" s="45"/>
    </row>
    <row r="73" spans="1:17" hidden="1" x14ac:dyDescent="0.25">
      <c r="A73" s="1" t="s">
        <v>42</v>
      </c>
      <c r="B73" s="45"/>
    </row>
    <row r="74" spans="1:17" hidden="1" x14ac:dyDescent="0.25">
      <c r="A74" s="1" t="s">
        <v>42</v>
      </c>
      <c r="B74" s="45"/>
    </row>
    <row r="75" spans="1:17" hidden="1" x14ac:dyDescent="0.25">
      <c r="A75" s="1" t="s">
        <v>42</v>
      </c>
      <c r="B75" s="45"/>
    </row>
    <row r="76" spans="1:17" hidden="1" x14ac:dyDescent="0.25">
      <c r="A76" s="1" t="s">
        <v>42</v>
      </c>
      <c r="B76" s="45"/>
    </row>
    <row r="77" spans="1:17" hidden="1" x14ac:dyDescent="0.25">
      <c r="A77" s="1" t="s">
        <v>42</v>
      </c>
      <c r="B77" s="45"/>
    </row>
    <row r="78" spans="1:17" hidden="1" x14ac:dyDescent="0.25">
      <c r="A78" s="1" t="s">
        <v>42</v>
      </c>
      <c r="B78" s="45"/>
    </row>
    <row r="79" spans="1:17" ht="15.75" thickBot="1" x14ac:dyDescent="0.3">
      <c r="A79" s="1">
        <v>9</v>
      </c>
      <c r="B79" s="10" t="s">
        <v>114</v>
      </c>
      <c r="C79" s="94" t="s">
        <v>110</v>
      </c>
      <c r="D79" s="95"/>
      <c r="E79" s="95"/>
      <c r="F79" s="95"/>
      <c r="G79" s="95"/>
      <c r="H79" s="95"/>
      <c r="I79" s="95"/>
      <c r="J79" s="11"/>
    </row>
    <row r="80" spans="1:17" ht="16.5" thickTop="1" thickBot="1" x14ac:dyDescent="0.3">
      <c r="A80" s="1" t="s">
        <v>35</v>
      </c>
      <c r="B80" s="10" t="s">
        <v>36</v>
      </c>
      <c r="C80" s="85"/>
      <c r="D80" s="86"/>
      <c r="E80" s="86"/>
      <c r="F80" s="12" t="s">
        <v>37</v>
      </c>
      <c r="G80" s="13">
        <v>1</v>
      </c>
      <c r="H80" s="13"/>
      <c r="I80" s="14"/>
      <c r="J80" s="15"/>
      <c r="K80" s="1"/>
      <c r="M80" s="16">
        <v>0.2</v>
      </c>
      <c r="Q80" s="1">
        <v>339</v>
      </c>
    </row>
    <row r="81" spans="1:17" ht="15.75" hidden="1" thickTop="1" x14ac:dyDescent="0.25">
      <c r="A81" s="1" t="s">
        <v>43</v>
      </c>
      <c r="B81" s="45"/>
    </row>
    <row r="82" spans="1:17" hidden="1" x14ac:dyDescent="0.25">
      <c r="A82" s="1" t="s">
        <v>43</v>
      </c>
      <c r="B82" s="45"/>
    </row>
    <row r="83" spans="1:17" ht="16.5" thickTop="1" thickBot="1" x14ac:dyDescent="0.3">
      <c r="A83" s="1">
        <v>9</v>
      </c>
      <c r="B83" s="10" t="s">
        <v>115</v>
      </c>
      <c r="C83" s="94" t="s">
        <v>111</v>
      </c>
      <c r="D83" s="95"/>
      <c r="E83" s="95"/>
      <c r="F83" s="95"/>
      <c r="G83" s="95"/>
      <c r="H83" s="95"/>
      <c r="I83" s="95"/>
      <c r="J83" s="11"/>
    </row>
    <row r="84" spans="1:17" ht="16.5" thickTop="1" thickBot="1" x14ac:dyDescent="0.3">
      <c r="A84" s="1" t="s">
        <v>35</v>
      </c>
      <c r="B84" s="10" t="s">
        <v>36</v>
      </c>
      <c r="C84" s="85"/>
      <c r="D84" s="86"/>
      <c r="E84" s="86"/>
      <c r="F84" s="12" t="s">
        <v>37</v>
      </c>
      <c r="G84" s="13">
        <v>1</v>
      </c>
      <c r="H84" s="13"/>
      <c r="I84" s="14"/>
      <c r="J84" s="15"/>
      <c r="K84" s="1"/>
      <c r="M84" s="16">
        <v>0.2</v>
      </c>
      <c r="Q84" s="1">
        <v>339</v>
      </c>
    </row>
    <row r="85" spans="1:17" ht="16.5" thickTop="1" thickBot="1" x14ac:dyDescent="0.3">
      <c r="A85" s="1">
        <v>9</v>
      </c>
      <c r="B85" s="10" t="s">
        <v>116</v>
      </c>
      <c r="C85" s="94" t="s">
        <v>112</v>
      </c>
      <c r="D85" s="95"/>
      <c r="E85" s="95"/>
      <c r="F85" s="95"/>
      <c r="G85" s="95"/>
      <c r="H85" s="95"/>
      <c r="I85" s="95"/>
      <c r="J85" s="11"/>
    </row>
    <row r="86" spans="1:17" ht="16.5" thickTop="1" thickBot="1" x14ac:dyDescent="0.3">
      <c r="A86" s="1" t="s">
        <v>35</v>
      </c>
      <c r="B86" s="10" t="s">
        <v>36</v>
      </c>
      <c r="C86" s="85"/>
      <c r="D86" s="86"/>
      <c r="E86" s="86"/>
      <c r="F86" s="12" t="s">
        <v>37</v>
      </c>
      <c r="G86" s="13">
        <v>1</v>
      </c>
      <c r="H86" s="13"/>
      <c r="I86" s="14"/>
      <c r="J86" s="15"/>
      <c r="K86" s="1"/>
      <c r="M86" s="16">
        <v>0.2</v>
      </c>
      <c r="Q86" s="1">
        <v>339</v>
      </c>
    </row>
    <row r="87" spans="1:17" ht="16.5" thickTop="1" thickBot="1" x14ac:dyDescent="0.3">
      <c r="A87" s="1">
        <v>9</v>
      </c>
      <c r="B87" s="10" t="s">
        <v>117</v>
      </c>
      <c r="C87" s="94" t="s">
        <v>113</v>
      </c>
      <c r="D87" s="95"/>
      <c r="E87" s="95"/>
      <c r="F87" s="95"/>
      <c r="G87" s="95"/>
      <c r="H87" s="95"/>
      <c r="I87" s="95"/>
      <c r="J87" s="11"/>
    </row>
    <row r="88" spans="1:17" ht="16.5" thickTop="1" thickBot="1" x14ac:dyDescent="0.3">
      <c r="A88" s="1" t="s">
        <v>35</v>
      </c>
      <c r="B88" s="10" t="s">
        <v>36</v>
      </c>
      <c r="C88" s="85"/>
      <c r="D88" s="86"/>
      <c r="E88" s="86"/>
      <c r="F88" s="12" t="s">
        <v>37</v>
      </c>
      <c r="G88" s="13">
        <v>1</v>
      </c>
      <c r="H88" s="13"/>
      <c r="I88" s="14"/>
      <c r="J88" s="15"/>
      <c r="K88" s="1"/>
      <c r="M88" s="16">
        <v>0.2</v>
      </c>
      <c r="Q88" s="1">
        <v>339</v>
      </c>
    </row>
    <row r="89" spans="1:17" ht="15.75" thickTop="1" x14ac:dyDescent="0.25">
      <c r="A89" s="1" t="s">
        <v>38</v>
      </c>
      <c r="B89" s="11"/>
      <c r="C89" s="95"/>
      <c r="D89" s="95"/>
      <c r="E89" s="95"/>
      <c r="J89" s="11"/>
    </row>
    <row r="90" spans="1:17" ht="16.899999999999999" customHeight="1" x14ac:dyDescent="0.25">
      <c r="B90" s="11"/>
      <c r="C90" s="96" t="str">
        <f>C66</f>
        <v>Travaux selon phasage</v>
      </c>
      <c r="D90" s="96"/>
      <c r="E90" s="96"/>
      <c r="F90" s="97"/>
      <c r="G90" s="97"/>
      <c r="H90" s="97"/>
      <c r="I90" s="97"/>
      <c r="J90" s="98"/>
    </row>
    <row r="91" spans="1:17" x14ac:dyDescent="0.25">
      <c r="B91" s="11"/>
      <c r="C91" s="90"/>
      <c r="D91" s="90"/>
      <c r="E91" s="90"/>
      <c r="F91" s="90"/>
      <c r="G91" s="90"/>
      <c r="H91" s="90"/>
      <c r="I91" s="90"/>
      <c r="J91" s="85"/>
    </row>
    <row r="92" spans="1:17" x14ac:dyDescent="0.25">
      <c r="B92" s="11"/>
      <c r="C92" s="91" t="s">
        <v>39</v>
      </c>
      <c r="D92" s="91"/>
      <c r="E92" s="91"/>
      <c r="F92" s="92"/>
      <c r="G92" s="92"/>
      <c r="H92" s="92"/>
      <c r="I92" s="92"/>
      <c r="J92" s="93"/>
    </row>
    <row r="93" spans="1:17" x14ac:dyDescent="0.25">
      <c r="A93" s="1" t="s">
        <v>32</v>
      </c>
      <c r="B93" s="11"/>
      <c r="C93" s="95"/>
      <c r="D93" s="95"/>
      <c r="E93" s="95"/>
      <c r="J93" s="11"/>
    </row>
    <row r="94" spans="1:17" hidden="1" x14ac:dyDescent="0.25">
      <c r="B94" s="11"/>
      <c r="C94" s="101" t="s">
        <v>40</v>
      </c>
      <c r="D94" s="101"/>
      <c r="E94" s="101"/>
      <c r="F94" s="99">
        <f>ROUND(SUMIF(K28:K93, IF(K27="","",K27), J28:J93) * 0.2, 2)</f>
        <v>0</v>
      </c>
      <c r="G94" s="99"/>
      <c r="H94" s="99"/>
      <c r="I94" s="99"/>
      <c r="J94" s="100"/>
    </row>
    <row r="95" spans="1:17" hidden="1" x14ac:dyDescent="0.25">
      <c r="B95" s="11"/>
      <c r="C95" s="91" t="s">
        <v>41</v>
      </c>
      <c r="D95" s="91"/>
      <c r="E95" s="91"/>
      <c r="F95" s="92">
        <f>SUM(F94:F94)</f>
        <v>0</v>
      </c>
      <c r="G95" s="92"/>
      <c r="H95" s="92"/>
      <c r="I95" s="92"/>
      <c r="J95" s="93"/>
    </row>
    <row r="96" spans="1:17" ht="16.899999999999999" customHeight="1" x14ac:dyDescent="0.25">
      <c r="B96" s="11"/>
      <c r="C96" s="96" t="str">
        <f>C27</f>
        <v>Descriptif des installations électricité</v>
      </c>
      <c r="D96" s="96"/>
      <c r="E96" s="96"/>
      <c r="F96" s="97"/>
      <c r="G96" s="97"/>
      <c r="H96" s="97"/>
      <c r="I96" s="97"/>
      <c r="J96" s="98"/>
    </row>
    <row r="97" spans="1:17" x14ac:dyDescent="0.25">
      <c r="B97" s="11"/>
      <c r="C97" s="90"/>
      <c r="D97" s="90"/>
      <c r="E97" s="90"/>
      <c r="F97" s="90"/>
      <c r="G97" s="90"/>
      <c r="H97" s="90"/>
      <c r="I97" s="90"/>
      <c r="J97" s="85"/>
    </row>
    <row r="98" spans="1:17" x14ac:dyDescent="0.25">
      <c r="B98" s="11"/>
      <c r="C98" s="91" t="s">
        <v>39</v>
      </c>
      <c r="D98" s="91"/>
      <c r="E98" s="91"/>
      <c r="F98" s="92"/>
      <c r="G98" s="92"/>
      <c r="H98" s="92"/>
      <c r="I98" s="92"/>
      <c r="J98" s="93"/>
    </row>
    <row r="99" spans="1:17" hidden="1" x14ac:dyDescent="0.25">
      <c r="B99" s="11"/>
      <c r="C99" s="101" t="s">
        <v>40</v>
      </c>
      <c r="D99" s="101"/>
      <c r="E99" s="101"/>
      <c r="F99" s="99" t="e">
        <f>ROUND( SUMIF(#REF!, IF(#REF!="","",#REF!),#REF!) * 0.2, 2)</f>
        <v>#REF!</v>
      </c>
      <c r="G99" s="99"/>
      <c r="H99" s="99"/>
      <c r="I99" s="99"/>
      <c r="J99" s="100"/>
    </row>
    <row r="100" spans="1:17" hidden="1" x14ac:dyDescent="0.25">
      <c r="B100" s="11"/>
      <c r="C100" s="91" t="s">
        <v>41</v>
      </c>
      <c r="D100" s="91"/>
      <c r="E100" s="91"/>
      <c r="F100" s="92" t="e">
        <f>SUM(F98:F99)</f>
        <v>#REF!</v>
      </c>
      <c r="G100" s="92"/>
      <c r="H100" s="92"/>
      <c r="I100" s="92"/>
      <c r="J100" s="93"/>
    </row>
    <row r="101" spans="1:17" hidden="1" x14ac:dyDescent="0.25">
      <c r="B101" s="11"/>
      <c r="C101" s="101" t="s">
        <v>40</v>
      </c>
      <c r="D101" s="101"/>
      <c r="E101" s="101"/>
      <c r="F101" s="99" t="e">
        <f>ROUND( SUMIF(#REF!, IF(#REF!="","",#REF!),#REF!) * 0.2, 2)</f>
        <v>#REF!</v>
      </c>
      <c r="G101" s="99"/>
      <c r="H101" s="99"/>
      <c r="I101" s="99"/>
      <c r="J101" s="100"/>
    </row>
    <row r="102" spans="1:17" hidden="1" x14ac:dyDescent="0.25">
      <c r="B102" s="11"/>
      <c r="C102" s="91" t="s">
        <v>41</v>
      </c>
      <c r="D102" s="91"/>
      <c r="E102" s="91"/>
      <c r="F102" s="92" t="e">
        <f>SUM(F101:F101)</f>
        <v>#REF!</v>
      </c>
      <c r="G102" s="92"/>
      <c r="H102" s="92"/>
      <c r="I102" s="92"/>
      <c r="J102" s="93"/>
    </row>
    <row r="103" spans="1:17" x14ac:dyDescent="0.25">
      <c r="B103" s="11"/>
      <c r="C103" s="17"/>
      <c r="D103" s="17"/>
      <c r="E103" s="17"/>
      <c r="F103" s="44"/>
      <c r="G103" s="44"/>
      <c r="H103" s="44"/>
      <c r="I103" s="44"/>
      <c r="J103" s="43"/>
    </row>
    <row r="104" spans="1:17" ht="44.45" customHeight="1" x14ac:dyDescent="0.25">
      <c r="A104" s="1">
        <v>3</v>
      </c>
      <c r="B104" s="5">
        <v>4</v>
      </c>
      <c r="C104" s="102" t="s">
        <v>122</v>
      </c>
      <c r="D104" s="102"/>
      <c r="E104" s="102"/>
      <c r="F104" s="6"/>
      <c r="G104" s="6"/>
      <c r="H104" s="6"/>
      <c r="I104" s="6"/>
      <c r="J104" s="7"/>
      <c r="K104" s="1"/>
    </row>
    <row r="105" spans="1:17" ht="15.75" thickBot="1" x14ac:dyDescent="0.3">
      <c r="A105" s="1">
        <v>4</v>
      </c>
      <c r="B105" s="5" t="s">
        <v>34</v>
      </c>
      <c r="C105" s="90" t="s">
        <v>134</v>
      </c>
      <c r="D105" s="90"/>
      <c r="E105" s="90"/>
      <c r="F105" s="8"/>
      <c r="G105" s="8"/>
      <c r="H105" s="8"/>
      <c r="I105" s="8"/>
      <c r="J105" s="9"/>
      <c r="K105" s="1"/>
    </row>
    <row r="106" spans="1:17" hidden="1" x14ac:dyDescent="0.25">
      <c r="A106" s="1" t="s">
        <v>33</v>
      </c>
      <c r="B106" s="45"/>
    </row>
    <row r="107" spans="1:17" hidden="1" x14ac:dyDescent="0.25">
      <c r="A107" s="1" t="s">
        <v>33</v>
      </c>
      <c r="B107" s="45"/>
    </row>
    <row r="108" spans="1:17" hidden="1" x14ac:dyDescent="0.25">
      <c r="A108" s="1" t="s">
        <v>33</v>
      </c>
      <c r="B108" s="45"/>
    </row>
    <row r="109" spans="1:17" hidden="1" x14ac:dyDescent="0.25">
      <c r="A109" s="1" t="s">
        <v>33</v>
      </c>
      <c r="B109" s="45"/>
    </row>
    <row r="110" spans="1:17" ht="16.5" thickTop="1" thickBot="1" x14ac:dyDescent="0.3">
      <c r="A110" s="1" t="s">
        <v>35</v>
      </c>
      <c r="B110" s="10" t="s">
        <v>36</v>
      </c>
      <c r="C110" s="85"/>
      <c r="D110" s="86"/>
      <c r="E110" s="86"/>
      <c r="F110" s="12" t="s">
        <v>37</v>
      </c>
      <c r="G110" s="13">
        <v>1</v>
      </c>
      <c r="H110" s="13"/>
      <c r="I110" s="14"/>
      <c r="J110" s="15"/>
      <c r="K110" s="1"/>
      <c r="M110" s="16">
        <v>0.2</v>
      </c>
      <c r="Q110" s="1">
        <v>339</v>
      </c>
    </row>
    <row r="111" spans="1:17" ht="16.5" thickTop="1" thickBot="1" x14ac:dyDescent="0.3">
      <c r="A111" s="1">
        <v>9</v>
      </c>
      <c r="B111" s="10" t="s">
        <v>118</v>
      </c>
      <c r="C111" s="94" t="s">
        <v>119</v>
      </c>
      <c r="D111" s="95"/>
      <c r="E111" s="95"/>
      <c r="F111" s="95"/>
      <c r="G111" s="95"/>
      <c r="H111" s="95"/>
      <c r="I111" s="95"/>
      <c r="J111" s="11"/>
    </row>
    <row r="112" spans="1:17" ht="16.5" thickTop="1" thickBot="1" x14ac:dyDescent="0.3">
      <c r="A112" s="1" t="s">
        <v>35</v>
      </c>
      <c r="B112" s="10" t="s">
        <v>36</v>
      </c>
      <c r="C112" s="85"/>
      <c r="D112" s="86"/>
      <c r="E112" s="86"/>
      <c r="F112" s="12" t="s">
        <v>37</v>
      </c>
      <c r="G112" s="13">
        <v>1</v>
      </c>
      <c r="H112" s="13"/>
      <c r="I112" s="14"/>
      <c r="J112" s="15"/>
      <c r="K112" s="1"/>
      <c r="M112" s="16">
        <v>0.2</v>
      </c>
      <c r="Q112" s="1">
        <v>339</v>
      </c>
    </row>
    <row r="113" spans="1:17" ht="15.75" thickTop="1" x14ac:dyDescent="0.25">
      <c r="A113" s="1" t="s">
        <v>38</v>
      </c>
      <c r="B113" s="11"/>
      <c r="C113" s="95"/>
      <c r="D113" s="95"/>
      <c r="E113" s="95"/>
      <c r="J113" s="11"/>
    </row>
    <row r="114" spans="1:17" x14ac:dyDescent="0.25">
      <c r="B114" s="11"/>
      <c r="C114" s="96" t="str">
        <f>C104</f>
        <v>PSE n°1 : remplacement Transformateur</v>
      </c>
      <c r="D114" s="96"/>
      <c r="E114" s="96"/>
      <c r="F114" s="97"/>
      <c r="G114" s="97"/>
      <c r="H114" s="97"/>
      <c r="I114" s="97"/>
      <c r="J114" s="98"/>
    </row>
    <row r="115" spans="1:17" x14ac:dyDescent="0.25">
      <c r="B115" s="11"/>
      <c r="C115" s="90"/>
      <c r="D115" s="90"/>
      <c r="E115" s="90"/>
      <c r="F115" s="90"/>
      <c r="G115" s="90"/>
      <c r="H115" s="90"/>
      <c r="I115" s="90"/>
      <c r="J115" s="85"/>
    </row>
    <row r="116" spans="1:17" x14ac:dyDescent="0.25">
      <c r="B116" s="11"/>
      <c r="C116" s="91" t="s">
        <v>39</v>
      </c>
      <c r="D116" s="91"/>
      <c r="E116" s="91"/>
      <c r="F116" s="92"/>
      <c r="G116" s="92"/>
      <c r="H116" s="92"/>
      <c r="I116" s="92"/>
      <c r="J116" s="93"/>
    </row>
    <row r="117" spans="1:17" x14ac:dyDescent="0.25">
      <c r="B117" s="11"/>
      <c r="C117" s="17"/>
      <c r="D117" s="17"/>
      <c r="E117" s="17"/>
      <c r="F117" s="44"/>
      <c r="G117" s="44"/>
      <c r="H117" s="44"/>
      <c r="I117" s="44"/>
      <c r="J117" s="43"/>
    </row>
    <row r="118" spans="1:17" ht="44.45" customHeight="1" x14ac:dyDescent="0.25">
      <c r="A118" s="1">
        <v>3</v>
      </c>
      <c r="B118" s="5">
        <v>5</v>
      </c>
      <c r="C118" s="102" t="s">
        <v>120</v>
      </c>
      <c r="D118" s="102"/>
      <c r="E118" s="102"/>
      <c r="F118" s="6"/>
      <c r="G118" s="6"/>
      <c r="H118" s="6"/>
      <c r="I118" s="6"/>
      <c r="J118" s="7"/>
      <c r="K118" s="1"/>
    </row>
    <row r="119" spans="1:17" ht="15.75" thickBot="1" x14ac:dyDescent="0.3">
      <c r="A119" s="1">
        <v>4</v>
      </c>
      <c r="B119" s="5" t="s">
        <v>44</v>
      </c>
      <c r="C119" s="90" t="s">
        <v>121</v>
      </c>
      <c r="D119" s="90"/>
      <c r="E119" s="90"/>
      <c r="F119" s="8"/>
      <c r="G119" s="8"/>
      <c r="H119" s="8"/>
      <c r="I119" s="8"/>
      <c r="J119" s="9"/>
      <c r="K119" s="1"/>
    </row>
    <row r="120" spans="1:17" ht="15.75" hidden="1" thickBot="1" x14ac:dyDescent="0.3">
      <c r="A120" s="1" t="s">
        <v>33</v>
      </c>
      <c r="B120" s="45"/>
    </row>
    <row r="121" spans="1:17" ht="15.75" hidden="1" thickBot="1" x14ac:dyDescent="0.3">
      <c r="A121" s="1" t="s">
        <v>33</v>
      </c>
      <c r="B121" s="45"/>
    </row>
    <row r="122" spans="1:17" ht="15.75" hidden="1" thickBot="1" x14ac:dyDescent="0.3">
      <c r="A122" s="1" t="s">
        <v>33</v>
      </c>
      <c r="B122" s="45"/>
    </row>
    <row r="123" spans="1:17" ht="15.75" hidden="1" thickBot="1" x14ac:dyDescent="0.3">
      <c r="A123" s="1" t="s">
        <v>33</v>
      </c>
      <c r="B123" s="45"/>
    </row>
    <row r="124" spans="1:17" ht="16.5" thickTop="1" thickBot="1" x14ac:dyDescent="0.3">
      <c r="A124" s="1" t="s">
        <v>35</v>
      </c>
      <c r="B124" s="10" t="s">
        <v>36</v>
      </c>
      <c r="C124" s="85"/>
      <c r="D124" s="86"/>
      <c r="E124" s="86"/>
      <c r="F124" s="12" t="s">
        <v>37</v>
      </c>
      <c r="G124" s="13">
        <v>1</v>
      </c>
      <c r="H124" s="13"/>
      <c r="I124" s="14"/>
      <c r="J124" s="15"/>
      <c r="K124" s="1"/>
      <c r="M124" s="16">
        <v>0.2</v>
      </c>
      <c r="Q124" s="1">
        <v>339</v>
      </c>
    </row>
    <row r="125" spans="1:17" ht="16.5" thickTop="1" thickBot="1" x14ac:dyDescent="0.3">
      <c r="A125" s="1">
        <v>9</v>
      </c>
      <c r="B125" s="10" t="s">
        <v>45</v>
      </c>
      <c r="C125" s="94" t="s">
        <v>119</v>
      </c>
      <c r="D125" s="95"/>
      <c r="E125" s="95"/>
      <c r="F125" s="95"/>
      <c r="G125" s="95"/>
      <c r="H125" s="95"/>
      <c r="I125" s="95"/>
      <c r="J125" s="11"/>
    </row>
    <row r="126" spans="1:17" ht="16.5" thickTop="1" thickBot="1" x14ac:dyDescent="0.3">
      <c r="A126" s="1" t="s">
        <v>35</v>
      </c>
      <c r="B126" s="10" t="s">
        <v>36</v>
      </c>
      <c r="C126" s="85"/>
      <c r="D126" s="86"/>
      <c r="E126" s="86"/>
      <c r="F126" s="12" t="s">
        <v>37</v>
      </c>
      <c r="G126" s="13">
        <v>1</v>
      </c>
      <c r="H126" s="13"/>
      <c r="I126" s="14"/>
      <c r="J126" s="15"/>
      <c r="K126" s="1"/>
      <c r="M126" s="16">
        <v>0.2</v>
      </c>
      <c r="Q126" s="1">
        <v>339</v>
      </c>
    </row>
    <row r="127" spans="1:17" ht="15.75" thickTop="1" x14ac:dyDescent="0.25">
      <c r="A127" s="1" t="s">
        <v>38</v>
      </c>
      <c r="B127" s="11"/>
      <c r="C127" s="95"/>
      <c r="D127" s="95"/>
      <c r="E127" s="95"/>
      <c r="J127" s="11"/>
    </row>
    <row r="128" spans="1:17" x14ac:dyDescent="0.25">
      <c r="B128" s="11"/>
      <c r="C128" s="96" t="str">
        <f>C118</f>
        <v>PSE n°2 : Batterie de condensateur</v>
      </c>
      <c r="D128" s="96"/>
      <c r="E128" s="96"/>
      <c r="F128" s="97"/>
      <c r="G128" s="97"/>
      <c r="H128" s="97"/>
      <c r="I128" s="97"/>
      <c r="J128" s="98"/>
    </row>
    <row r="129" spans="1:11" x14ac:dyDescent="0.25">
      <c r="B129" s="11"/>
      <c r="C129" s="90"/>
      <c r="D129" s="90"/>
      <c r="E129" s="90"/>
      <c r="F129" s="90"/>
      <c r="G129" s="90"/>
      <c r="H129" s="90"/>
      <c r="I129" s="90"/>
      <c r="J129" s="85"/>
    </row>
    <row r="130" spans="1:11" x14ac:dyDescent="0.25">
      <c r="B130" s="46"/>
      <c r="C130" s="91" t="s">
        <v>39</v>
      </c>
      <c r="D130" s="91"/>
      <c r="E130" s="91"/>
      <c r="F130" s="92"/>
      <c r="G130" s="92"/>
      <c r="H130" s="92"/>
      <c r="I130" s="92"/>
      <c r="J130" s="93"/>
    </row>
    <row r="131" spans="1:11" x14ac:dyDescent="0.25">
      <c r="B131" s="64"/>
      <c r="C131" s="17"/>
      <c r="D131" s="17"/>
      <c r="E131" s="17"/>
      <c r="F131" s="44"/>
      <c r="G131" s="44"/>
      <c r="H131" s="44"/>
      <c r="I131" s="44"/>
      <c r="J131" s="44"/>
    </row>
    <row r="132" spans="1:11" ht="27.6" customHeight="1" x14ac:dyDescent="0.25">
      <c r="A132" s="1">
        <v>3</v>
      </c>
      <c r="B132" s="63">
        <v>6</v>
      </c>
      <c r="C132" s="47" t="s">
        <v>126</v>
      </c>
      <c r="D132" s="47"/>
      <c r="E132" s="47"/>
      <c r="F132" s="6"/>
      <c r="G132" s="6"/>
      <c r="H132" s="6"/>
      <c r="I132" s="6"/>
      <c r="J132" s="55"/>
      <c r="K132" s="1"/>
    </row>
    <row r="133" spans="1:11" ht="15" customHeight="1" x14ac:dyDescent="0.25">
      <c r="B133" s="45"/>
      <c r="C133" t="str">
        <f>C8</f>
        <v>Études et prestations à charge d'entreprise</v>
      </c>
      <c r="J133" s="56"/>
    </row>
    <row r="134" spans="1:11" ht="15" customHeight="1" x14ac:dyDescent="0.25">
      <c r="B134" s="45"/>
      <c r="C134" t="str">
        <f>C28</f>
        <v>Tableau général basse tension</v>
      </c>
      <c r="J134" s="56"/>
    </row>
    <row r="135" spans="1:11" ht="15" customHeight="1" x14ac:dyDescent="0.25">
      <c r="B135" s="45"/>
      <c r="C135" t="str">
        <f>C42</f>
        <v>Modifications des tableaux divisionnaires</v>
      </c>
      <c r="J135" s="56"/>
    </row>
    <row r="136" spans="1:11" ht="15" customHeight="1" x14ac:dyDescent="0.25">
      <c r="B136" s="45"/>
      <c r="C136" t="str">
        <f>C66</f>
        <v>Travaux selon phasage</v>
      </c>
      <c r="J136" s="56"/>
    </row>
    <row r="137" spans="1:11" ht="15" customHeight="1" x14ac:dyDescent="0.25">
      <c r="B137" s="45"/>
      <c r="C137" s="49" t="str">
        <f>C98</f>
        <v>Total H.T. :</v>
      </c>
      <c r="D137" s="49"/>
      <c r="E137" s="49"/>
      <c r="F137" s="49"/>
      <c r="G137" s="49"/>
      <c r="H137" s="49"/>
      <c r="I137" s="49"/>
      <c r="J137" s="57"/>
    </row>
    <row r="138" spans="1:11" ht="15" customHeight="1" x14ac:dyDescent="0.25">
      <c r="B138" s="45"/>
      <c r="C138" s="48" t="s">
        <v>127</v>
      </c>
      <c r="D138" s="48"/>
      <c r="E138" s="48"/>
      <c r="F138" s="48"/>
      <c r="G138" s="48"/>
      <c r="H138" s="48"/>
      <c r="I138" s="48"/>
      <c r="J138" s="58"/>
    </row>
    <row r="139" spans="1:11" ht="15" customHeight="1" x14ac:dyDescent="0.25">
      <c r="B139" s="45"/>
      <c r="C139" s="49" t="s">
        <v>128</v>
      </c>
      <c r="D139" s="49"/>
      <c r="E139" s="49"/>
      <c r="F139" s="49"/>
      <c r="G139" s="49"/>
      <c r="H139" s="49"/>
      <c r="I139" s="49"/>
      <c r="J139" s="57"/>
    </row>
    <row r="140" spans="1:11" ht="15" customHeight="1" x14ac:dyDescent="0.25">
      <c r="B140" s="45"/>
      <c r="J140" s="59"/>
    </row>
    <row r="141" spans="1:11" ht="15" customHeight="1" x14ac:dyDescent="0.25">
      <c r="B141" s="45"/>
      <c r="C141" t="str">
        <f>C104</f>
        <v>PSE n°1 : remplacement Transformateur</v>
      </c>
      <c r="J141" s="56"/>
    </row>
    <row r="142" spans="1:11" x14ac:dyDescent="0.25">
      <c r="B142" s="45"/>
      <c r="C142" t="str">
        <f>C118</f>
        <v>PSE n°2 : Batterie de condensateur</v>
      </c>
      <c r="J142" s="56"/>
    </row>
    <row r="143" spans="1:11" x14ac:dyDescent="0.25">
      <c r="B143" s="45"/>
      <c r="C143" s="50" t="s">
        <v>129</v>
      </c>
      <c r="D143" s="50"/>
      <c r="E143" s="50"/>
      <c r="F143" s="50"/>
      <c r="G143" s="50"/>
      <c r="H143" s="50"/>
      <c r="I143" s="50"/>
      <c r="J143" s="60"/>
    </row>
    <row r="144" spans="1:11" x14ac:dyDescent="0.25">
      <c r="B144" s="45"/>
      <c r="C144" s="48" t="s">
        <v>127</v>
      </c>
      <c r="D144" s="48"/>
      <c r="E144" s="48"/>
      <c r="F144" s="48"/>
      <c r="G144" s="48"/>
      <c r="H144" s="48"/>
      <c r="I144" s="48"/>
      <c r="J144" s="58"/>
    </row>
    <row r="145" spans="2:10" x14ac:dyDescent="0.25">
      <c r="B145" s="45"/>
      <c r="C145" s="50" t="s">
        <v>130</v>
      </c>
      <c r="D145" s="50"/>
      <c r="E145" s="50"/>
      <c r="F145" s="50"/>
      <c r="G145" s="50"/>
      <c r="H145" s="50"/>
      <c r="I145" s="50"/>
      <c r="J145" s="60"/>
    </row>
    <row r="146" spans="2:10" x14ac:dyDescent="0.25">
      <c r="B146" s="45"/>
      <c r="J146" s="59"/>
    </row>
    <row r="147" spans="2:10" x14ac:dyDescent="0.25">
      <c r="B147" s="45"/>
      <c r="C147" s="53" t="s">
        <v>131</v>
      </c>
      <c r="D147" s="51"/>
      <c r="E147" s="51"/>
      <c r="F147" s="51"/>
      <c r="G147" s="51"/>
      <c r="H147" s="51"/>
      <c r="I147" s="51"/>
      <c r="J147" s="61"/>
    </row>
    <row r="148" spans="2:10" x14ac:dyDescent="0.25">
      <c r="B148" s="45"/>
      <c r="C148" s="48" t="s">
        <v>127</v>
      </c>
      <c r="J148" s="58"/>
    </row>
    <row r="149" spans="2:10" x14ac:dyDescent="0.25">
      <c r="B149" s="45"/>
      <c r="C149" s="54" t="s">
        <v>132</v>
      </c>
      <c r="D149" s="52"/>
      <c r="E149" s="52"/>
      <c r="F149" s="52"/>
      <c r="G149" s="52"/>
      <c r="H149" s="52"/>
      <c r="I149" s="52"/>
      <c r="J149" s="62"/>
    </row>
  </sheetData>
  <sheetProtection selectLockedCells="1"/>
  <mergeCells count="104">
    <mergeCell ref="C3:E3"/>
    <mergeCell ref="C4:E4"/>
    <mergeCell ref="C27:E27"/>
    <mergeCell ref="C28:E28"/>
    <mergeCell ref="C33:I33"/>
    <mergeCell ref="C9:E9"/>
    <mergeCell ref="C14:E14"/>
    <mergeCell ref="C21:E21"/>
    <mergeCell ref="C22:E22"/>
    <mergeCell ref="F22:J22"/>
    <mergeCell ref="C23:E23"/>
    <mergeCell ref="F23:J23"/>
    <mergeCell ref="C24:E24"/>
    <mergeCell ref="F24:J24"/>
    <mergeCell ref="F38:J38"/>
    <mergeCell ref="C38:E38"/>
    <mergeCell ref="F39:J39"/>
    <mergeCell ref="C39:E39"/>
    <mergeCell ref="F40:J40"/>
    <mergeCell ref="C40:E40"/>
    <mergeCell ref="C34:E34"/>
    <mergeCell ref="C35:E35"/>
    <mergeCell ref="F36:J36"/>
    <mergeCell ref="C36:E36"/>
    <mergeCell ref="F37:J37"/>
    <mergeCell ref="C37:E37"/>
    <mergeCell ref="F60:J60"/>
    <mergeCell ref="C60:E60"/>
    <mergeCell ref="F61:J61"/>
    <mergeCell ref="C61:E61"/>
    <mergeCell ref="F62:J62"/>
    <mergeCell ref="C62:E62"/>
    <mergeCell ref="F63:J63"/>
    <mergeCell ref="C63:E63"/>
    <mergeCell ref="F64:J64"/>
    <mergeCell ref="C64:E64"/>
    <mergeCell ref="F128:J128"/>
    <mergeCell ref="F129:J129"/>
    <mergeCell ref="C104:E104"/>
    <mergeCell ref="C105:E105"/>
    <mergeCell ref="C93:E93"/>
    <mergeCell ref="C79:I79"/>
    <mergeCell ref="C80:E80"/>
    <mergeCell ref="C89:E89"/>
    <mergeCell ref="C90:E90"/>
    <mergeCell ref="F90:J90"/>
    <mergeCell ref="C91:E91"/>
    <mergeCell ref="F91:J91"/>
    <mergeCell ref="C92:E92"/>
    <mergeCell ref="F92:J92"/>
    <mergeCell ref="C83:I83"/>
    <mergeCell ref="C84:E84"/>
    <mergeCell ref="C85:I85"/>
    <mergeCell ref="C86:E86"/>
    <mergeCell ref="C87:I87"/>
    <mergeCell ref="C88:E88"/>
    <mergeCell ref="C130:E130"/>
    <mergeCell ref="F130:J130"/>
    <mergeCell ref="F96:J96"/>
    <mergeCell ref="C96:E96"/>
    <mergeCell ref="F97:J97"/>
    <mergeCell ref="C97:E97"/>
    <mergeCell ref="F98:J98"/>
    <mergeCell ref="C98:E98"/>
    <mergeCell ref="F99:J99"/>
    <mergeCell ref="C99:E99"/>
    <mergeCell ref="F100:J100"/>
    <mergeCell ref="C100:E100"/>
    <mergeCell ref="F101:J101"/>
    <mergeCell ref="C101:E101"/>
    <mergeCell ref="F102:J102"/>
    <mergeCell ref="C102:E102"/>
    <mergeCell ref="C129:E129"/>
    <mergeCell ref="C118:E118"/>
    <mergeCell ref="C119:E119"/>
    <mergeCell ref="C124:E124"/>
    <mergeCell ref="C125:I125"/>
    <mergeCell ref="C126:E126"/>
    <mergeCell ref="C127:E127"/>
    <mergeCell ref="C128:E128"/>
    <mergeCell ref="C15:E15"/>
    <mergeCell ref="C20:E20"/>
    <mergeCell ref="C5:I5"/>
    <mergeCell ref="C6:I6"/>
    <mergeCell ref="C7:I7"/>
    <mergeCell ref="C115:E115"/>
    <mergeCell ref="F115:J115"/>
    <mergeCell ref="C116:E116"/>
    <mergeCell ref="F116:J116"/>
    <mergeCell ref="C110:E110"/>
    <mergeCell ref="C111:I111"/>
    <mergeCell ref="C112:E112"/>
    <mergeCell ref="C113:E113"/>
    <mergeCell ref="C114:E114"/>
    <mergeCell ref="F114:J114"/>
    <mergeCell ref="F94:J94"/>
    <mergeCell ref="C94:E94"/>
    <mergeCell ref="F95:J95"/>
    <mergeCell ref="C95:E95"/>
    <mergeCell ref="C42:E42"/>
    <mergeCell ref="C55:I55"/>
    <mergeCell ref="C56:E56"/>
    <mergeCell ref="C66:E66"/>
    <mergeCell ref="C59:E59"/>
  </mergeCells>
  <pageMargins left="0.55118110236219997" right="0.55118110236219997" top="0.55118110236219997" bottom="0.55118110236219997" header="0.23622047244093999" footer="0.23622047244093999"/>
  <pageSetup paperSize="9" scale="90" fitToHeight="0" orientation="portrait" r:id="rId1"/>
  <headerFooter>
    <oddHeader>&amp;LUIOSS-Remplacement TGBT - Site de Besancon&amp;RÉlectricité</oddHeader>
    <oddFooter>&amp;CEdition du 30/11/2025&amp;RPage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7" t="s">
        <v>46</v>
      </c>
      <c r="AA1" s="1" t="e">
        <f>IF(DPGF!#REF!&lt;&gt;"",DPGF!#REF!,"0")</f>
        <v>#REF!</v>
      </c>
    </row>
    <row r="2" spans="1:27" ht="12.75" customHeight="1" x14ac:dyDescent="0.25">
      <c r="AA2" s="1" t="e">
        <f>UPPER(MID(AA98,1,1))&amp;MID(AA98,2,168)</f>
        <v>#REF!</v>
      </c>
    </row>
    <row r="3" spans="1:27" ht="25.5" customHeight="1" x14ac:dyDescent="0.25">
      <c r="A3" s="19" t="s">
        <v>47</v>
      </c>
      <c r="B3" s="18" t="s">
        <v>48</v>
      </c>
      <c r="C3" s="105" t="s">
        <v>73</v>
      </c>
      <c r="D3" s="105"/>
      <c r="E3" s="105"/>
      <c r="F3" s="105"/>
      <c r="G3" s="105"/>
      <c r="H3" s="105"/>
      <c r="I3" s="105"/>
      <c r="J3" s="105"/>
      <c r="AA3" s="1" t="e">
        <f>INT(AA1/1000000)</f>
        <v>#REF!</v>
      </c>
    </row>
    <row r="4" spans="1:27" ht="12.75" customHeight="1" x14ac:dyDescent="0.25">
      <c r="AA4" s="1" t="e">
        <f>INT((AA1-AA3*1000000)/1000)</f>
        <v>#REF!</v>
      </c>
    </row>
    <row r="5" spans="1:27" ht="25.5" customHeight="1" x14ac:dyDescent="0.25">
      <c r="A5" s="19" t="s">
        <v>49</v>
      </c>
      <c r="B5" s="18" t="s">
        <v>50</v>
      </c>
      <c r="C5" s="105" t="s">
        <v>74</v>
      </c>
      <c r="D5" s="105"/>
      <c r="E5" s="105"/>
      <c r="F5" s="105"/>
      <c r="G5" s="105"/>
      <c r="H5" s="105"/>
      <c r="I5" s="105"/>
      <c r="J5" s="105"/>
      <c r="AA5" s="1" t="e">
        <f>INT(AA1-AA3*1000000-AA4*1000)</f>
        <v>#REF!</v>
      </c>
    </row>
    <row r="6" spans="1:27" ht="12.75" customHeight="1" x14ac:dyDescent="0.25">
      <c r="AA6" s="1" t="e">
        <f>ROUND(AA1-AA3*1000000-AA4*1000-AA5,2)*100</f>
        <v>#REF!</v>
      </c>
    </row>
    <row r="7" spans="1:27" ht="12.75" customHeight="1" x14ac:dyDescent="0.25">
      <c r="A7" s="19" t="s">
        <v>59</v>
      </c>
      <c r="B7" s="18" t="s">
        <v>60</v>
      </c>
      <c r="C7" s="20">
        <v>11463</v>
      </c>
      <c r="AA7" s="1" t="e">
        <f>AA3-AA12*100</f>
        <v>#REF!</v>
      </c>
    </row>
    <row r="8" spans="1:27" ht="12.75" customHeight="1" x14ac:dyDescent="0.25">
      <c r="AA8" s="1">
        <v>0</v>
      </c>
    </row>
    <row r="9" spans="1:27" ht="12.75" customHeight="1" x14ac:dyDescent="0.25">
      <c r="A9" s="19" t="s">
        <v>61</v>
      </c>
      <c r="B9" s="18" t="s">
        <v>62</v>
      </c>
      <c r="C9" s="20" t="s">
        <v>30</v>
      </c>
      <c r="AA9" s="1" t="e">
        <f>AA4-AA15*100</f>
        <v>#REF!</v>
      </c>
    </row>
    <row r="10" spans="1:27" ht="12.75" customHeight="1" x14ac:dyDescent="0.25">
      <c r="AA10" s="1" t="e">
        <f>ROUND(AA5-AA18*100,0)</f>
        <v>#REF!</v>
      </c>
    </row>
    <row r="11" spans="1:27" ht="25.5" customHeight="1" x14ac:dyDescent="0.25">
      <c r="A11" s="19" t="s">
        <v>51</v>
      </c>
      <c r="B11" s="18" t="s">
        <v>52</v>
      </c>
      <c r="C11" s="105" t="s">
        <v>31</v>
      </c>
      <c r="D11" s="105"/>
      <c r="E11" s="105"/>
      <c r="F11" s="105"/>
      <c r="G11" s="105"/>
      <c r="H11" s="105"/>
      <c r="I11" s="105"/>
      <c r="J11" s="105"/>
      <c r="AA11" s="1" t="e">
        <f>AA6</f>
        <v>#REF!</v>
      </c>
    </row>
    <row r="12" spans="1:27" ht="12.75" customHeight="1" x14ac:dyDescent="0.25">
      <c r="AA12" s="1" t="e">
        <f>INT(AA3/100)</f>
        <v>#REF!</v>
      </c>
    </row>
    <row r="13" spans="1:27" ht="12.75" customHeight="1" x14ac:dyDescent="0.25">
      <c r="A13" s="19" t="s">
        <v>63</v>
      </c>
      <c r="B13" s="18" t="s">
        <v>64</v>
      </c>
      <c r="C13" s="20" t="s">
        <v>75</v>
      </c>
      <c r="AA13" s="1" t="e">
        <f>INT((AA3-AA12*100)/10)</f>
        <v>#REF!</v>
      </c>
    </row>
    <row r="14" spans="1:27" ht="12.75" customHeight="1" x14ac:dyDescent="0.25">
      <c r="AA14" s="1" t="e">
        <f>AA3-AA12*100-AA13*10</f>
        <v>#REF!</v>
      </c>
    </row>
    <row r="15" spans="1:27" ht="12.75" customHeight="1" x14ac:dyDescent="0.25">
      <c r="A15" s="19" t="s">
        <v>65</v>
      </c>
      <c r="B15" s="18" t="s">
        <v>66</v>
      </c>
      <c r="C15" s="20" t="s">
        <v>76</v>
      </c>
      <c r="AA15" s="1" t="e">
        <f>INT(AA4/100)</f>
        <v>#REF!</v>
      </c>
    </row>
    <row r="16" spans="1:27" ht="12.75" customHeight="1" x14ac:dyDescent="0.25">
      <c r="AA16" s="1" t="e">
        <f>INT((AA4-AA15*100)/10)</f>
        <v>#REF!</v>
      </c>
    </row>
    <row r="17" spans="1:27" ht="12.75" customHeight="1" x14ac:dyDescent="0.25">
      <c r="A17" s="19" t="s">
        <v>67</v>
      </c>
      <c r="B17" s="18" t="s">
        <v>68</v>
      </c>
      <c r="C17" s="20" t="s">
        <v>77</v>
      </c>
      <c r="AA17" s="1" t="e">
        <f>AA4-AA15*100-AA16*10</f>
        <v>#REF!</v>
      </c>
    </row>
    <row r="18" spans="1:27" ht="12.75" customHeight="1" x14ac:dyDescent="0.25">
      <c r="AA18" s="1" t="e">
        <f>INT(AA5/100)</f>
        <v>#REF!</v>
      </c>
    </row>
    <row r="19" spans="1:27" ht="12.75" customHeight="1" x14ac:dyDescent="0.25">
      <c r="C19" s="21">
        <v>0.2</v>
      </c>
      <c r="E19" s="22" t="s">
        <v>69</v>
      </c>
      <c r="AA19" s="1" t="e">
        <f>INT((AA5-AA18*100)/10)</f>
        <v>#REF!</v>
      </c>
    </row>
    <row r="20" spans="1:27" ht="12.75" customHeight="1" x14ac:dyDescent="0.25">
      <c r="C20" s="23">
        <v>5.5E-2</v>
      </c>
      <c r="E20" s="22" t="s">
        <v>70</v>
      </c>
      <c r="AA20" s="1" t="e">
        <f>AA5-AA18*100-AA19*10</f>
        <v>#REF!</v>
      </c>
    </row>
    <row r="21" spans="1:27" ht="12.75" customHeight="1" x14ac:dyDescent="0.25">
      <c r="C21" s="23">
        <v>0</v>
      </c>
      <c r="E21" s="22" t="s">
        <v>71</v>
      </c>
      <c r="AA21" s="1" t="e">
        <f>INT(AA6/10)</f>
        <v>#REF!</v>
      </c>
    </row>
    <row r="22" spans="1:27" ht="12.75" customHeight="1" x14ac:dyDescent="0.25">
      <c r="C22" s="24">
        <v>0</v>
      </c>
      <c r="E22" s="22" t="s">
        <v>72</v>
      </c>
      <c r="AA22" s="1" t="e">
        <f>ROUND(AA6-AA21*10,0)</f>
        <v>#REF!</v>
      </c>
    </row>
    <row r="23" spans="1:27" ht="12.75" customHeight="1" x14ac:dyDescent="0.25">
      <c r="AA23" s="1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19" t="s">
        <v>53</v>
      </c>
      <c r="B24" s="18" t="s">
        <v>54</v>
      </c>
      <c r="C24" s="105" t="s">
        <v>78</v>
      </c>
      <c r="D24" s="105"/>
      <c r="E24" s="105"/>
      <c r="F24" s="105"/>
      <c r="G24" s="105"/>
      <c r="H24" s="105"/>
      <c r="I24" s="105"/>
      <c r="J24" s="105"/>
      <c r="AA24" s="1" t="e">
        <f>IF(AA12=0,"",IF(AA12&lt;2,"cent ",AA43))</f>
        <v>#REF!</v>
      </c>
    </row>
    <row r="25" spans="1:27" ht="12.75" customHeight="1" x14ac:dyDescent="0.25">
      <c r="AA25" s="1" t="e">
        <f>IF(AA13=1,AA44,IF(AA13=7,AA64,IF(AA13=9,AA80,AA89)))</f>
        <v>#REF!</v>
      </c>
    </row>
    <row r="26" spans="1:27" ht="12.75" customHeight="1" x14ac:dyDescent="0.25">
      <c r="A26" s="19" t="s">
        <v>55</v>
      </c>
      <c r="B26" s="18" t="s">
        <v>56</v>
      </c>
      <c r="C26" s="105" t="s">
        <v>79</v>
      </c>
      <c r="D26" s="105"/>
      <c r="E26" s="105"/>
      <c r="F26" s="105"/>
      <c r="G26" s="105"/>
      <c r="H26" s="105"/>
      <c r="I26" s="105"/>
      <c r="J26" s="105"/>
      <c r="AA26" s="1" t="e">
        <f>IF(AA7=11,"",IF(AA7=12,"",IF(AA7=13,"",IF(AA7=14,"",IF(AA7=15,"",IF(AA7=16,"",AA45))))))</f>
        <v>#REF!</v>
      </c>
    </row>
    <row r="27" spans="1:27" ht="12.75" customHeight="1" x14ac:dyDescent="0.25">
      <c r="AA27" s="1" t="e">
        <f>IF(AA3=0,"",IF(AA3&lt;2,"million ","millions "))</f>
        <v>#REF!</v>
      </c>
    </row>
    <row r="28" spans="1:27" ht="12.75" customHeight="1" x14ac:dyDescent="0.25">
      <c r="A28" s="19" t="s">
        <v>57</v>
      </c>
      <c r="B28" s="18" t="s">
        <v>58</v>
      </c>
      <c r="C28" s="105"/>
      <c r="D28" s="105"/>
      <c r="E28" s="105"/>
      <c r="F28" s="105"/>
      <c r="G28" s="105"/>
      <c r="H28" s="105"/>
      <c r="I28" s="105"/>
      <c r="J28" s="105"/>
      <c r="AA28" s="1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1" t="e">
        <f>IF(AA15=0,"",IF(AA15&lt;2,"cent ",AA47))</f>
        <v>#REF!</v>
      </c>
    </row>
    <row r="30" spans="1:27" ht="12.75" customHeight="1" x14ac:dyDescent="0.25">
      <c r="AA30" s="1" t="e">
        <f>IF(AA16=1,AA48,IF(AA16=7,AA66,IF(AA16=9,AA81,AA90)))</f>
        <v>#REF!</v>
      </c>
    </row>
    <row r="31" spans="1:27" ht="12.75" customHeight="1" x14ac:dyDescent="0.25">
      <c r="AA31" s="1" t="e">
        <f>IF(AA4=1,"",AA49)</f>
        <v>#REF!</v>
      </c>
    </row>
    <row r="32" spans="1:27" ht="12.75" customHeight="1" x14ac:dyDescent="0.25">
      <c r="AA32" s="1" t="e">
        <f>IF(AA4&gt;0,"mille ","")</f>
        <v>#REF!</v>
      </c>
    </row>
    <row r="33" spans="27:27" ht="12.75" customHeight="1" x14ac:dyDescent="0.25">
      <c r="AA33" s="1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1" t="e">
        <f>IF(AA18=0,"",IF(AA18&lt;2,"cent ",AA51))</f>
        <v>#REF!</v>
      </c>
    </row>
    <row r="35" spans="27:27" ht="12.75" customHeight="1" x14ac:dyDescent="0.25">
      <c r="AA35" s="1" t="e">
        <f>IF(AA19=1,AA52,IF(AA19=7,AA68,IF(AA19=9,AA83,AA91)))</f>
        <v>#REF!</v>
      </c>
    </row>
    <row r="36" spans="27:27" ht="12.75" customHeight="1" x14ac:dyDescent="0.25">
      <c r="AA36" s="1" t="e">
        <f>IF(AA10=11,"",IF(AA10=12,"",IF(AA10=13,"",IF(AA10=14,"",IF(AA10=15,"",IF(AA10=16,"",AA53))))))</f>
        <v>#REF!</v>
      </c>
    </row>
    <row r="37" spans="27:27" ht="12.75" customHeight="1" x14ac:dyDescent="0.25">
      <c r="AA37" s="1" t="e">
        <f>IF(INT(AA1&lt;2),"euro ","euros ")</f>
        <v>#REF!</v>
      </c>
    </row>
    <row r="38" spans="27:27" ht="12.75" customHeight="1" x14ac:dyDescent="0.25">
      <c r="AA38" s="1" t="e">
        <f>IF(AA6&gt;0,"et ","")</f>
        <v>#REF!</v>
      </c>
    </row>
    <row r="39" spans="27:27" ht="12.75" customHeight="1" x14ac:dyDescent="0.25">
      <c r="AA39" s="1" t="e">
        <f>IF(AA21=1,AA54,IF(AA21=7,AA70,IF(AA21=9,AA84,AA92)))</f>
        <v>#REF!</v>
      </c>
    </row>
    <row r="40" spans="27:27" ht="12.75" customHeight="1" x14ac:dyDescent="0.25">
      <c r="AA40" s="1" t="e">
        <f>IF(AA11=11,"",IF(AA11=12,"",IF(AA11=13,"",IF(AA11=14,"",IF(AA11=15,"",IF(AA11=16,"",AA55))))))</f>
        <v>#REF!</v>
      </c>
    </row>
    <row r="41" spans="27:27" ht="12.75" customHeight="1" x14ac:dyDescent="0.25">
      <c r="AA41" s="1" t="e">
        <f>IF(AA6=0,"",IF(AA6&lt;2,"centime","centimes"))</f>
        <v>#REF!</v>
      </c>
    </row>
    <row r="42" spans="27:27" ht="12.75" customHeight="1" x14ac:dyDescent="0.25">
      <c r="AA42" s="1" t="e">
        <f>IF(AA3=0," ",IF(AA12=6,"six ",IF(AA12=7,"sept ",IF(AA12=8,"huit ",IF(AA12=9,"neuf ",)))))</f>
        <v>#REF!</v>
      </c>
    </row>
    <row r="43" spans="27:27" ht="12.75" customHeight="1" x14ac:dyDescent="0.25">
      <c r="AA43" s="1" t="e">
        <f>IF(AA7&gt;0,"cent ", "cents ")</f>
        <v>#REF!</v>
      </c>
    </row>
    <row r="44" spans="27:27" ht="12.75" customHeight="1" x14ac:dyDescent="0.25">
      <c r="AA44" s="1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1" t="e">
        <f>IF(AA7=17,"",IF(AA7=18,"",IF(AA7=19,"",AA57)))</f>
        <v>#REF!</v>
      </c>
    </row>
    <row r="46" spans="27:27" ht="12.75" customHeight="1" x14ac:dyDescent="0.25">
      <c r="AA46" s="1" t="e">
        <f>IF(AA15=6,"six ",IF(AA15=7,"sept ",IF(AA15=8,"huit ",IF(AA15=9,"neuf ",))))</f>
        <v>#REF!</v>
      </c>
    </row>
    <row r="47" spans="27:27" ht="12.75" customHeight="1" x14ac:dyDescent="0.25">
      <c r="AA47" s="1" t="e">
        <f>IF(AA9&gt;0,"cent ", "cents ")</f>
        <v>#REF!</v>
      </c>
    </row>
    <row r="48" spans="27:27" ht="12.75" customHeight="1" x14ac:dyDescent="0.25">
      <c r="AA48" s="1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1" t="e">
        <f>IF(AA9=11,"",IF(AA9=12,"",IF(AA9=13,"",IF(AA9=14,"",IF(AA9=15,"",IF(AA9=16,"",AA59))))))</f>
        <v>#REF!</v>
      </c>
    </row>
    <row r="50" spans="27:27" ht="12.75" customHeight="1" x14ac:dyDescent="0.25">
      <c r="AA50" s="1" t="e">
        <f>IF(AA18=6,"six ",IF(AA18=7,"sept ",IF(AA18=8,"huit ",IF(AA18=9,"neuf ",))))</f>
        <v>#REF!</v>
      </c>
    </row>
    <row r="51" spans="27:27" ht="12.75" customHeight="1" x14ac:dyDescent="0.25">
      <c r="AA51" s="1" t="e">
        <f>IF(AA10&gt;0,"cent ", "cents ")</f>
        <v>#REF!</v>
      </c>
    </row>
    <row r="52" spans="27:27" ht="12.75" customHeight="1" x14ac:dyDescent="0.25">
      <c r="AA52" s="1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1" t="e">
        <f>IF(AA10=17,"",IF(AA10=18,"",IF(AA10=19,"",AA61)))</f>
        <v>#REF!</v>
      </c>
    </row>
    <row r="54" spans="27:27" ht="12.75" customHeight="1" x14ac:dyDescent="0.25">
      <c r="AA54" s="1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1" t="e">
        <f>IF(AA11=17,"",IF(AA11=18,"",IF(AA11=19,"",AA63)))</f>
        <v>#REF!</v>
      </c>
    </row>
    <row r="56" spans="27:27" ht="12.75" customHeight="1" x14ac:dyDescent="0.25">
      <c r="AA56" s="1" t="e">
        <f>IF(AA7=16,"seize ",IF(AA7=17,"dix-sept ",IF(AA7=18,"dix-huit ",IF(AA7=19,"dix-neuf ",AA64))))</f>
        <v>#REF!</v>
      </c>
    </row>
    <row r="57" spans="27:27" ht="12.75" customHeight="1" x14ac:dyDescent="0.25">
      <c r="AA57" s="1" t="e">
        <f>IF(AA7=21,"et un ",IF(AA7=31,"et un ",IF(AA7=41,"et un ",IF(AA7=51,"et un ",IF(AA7=61,"et un ",AA65)))))</f>
        <v>#REF!</v>
      </c>
    </row>
    <row r="58" spans="27:27" ht="12.75" customHeight="1" x14ac:dyDescent="0.25">
      <c r="AA58" s="1" t="e">
        <f>IF(AA9=16,"seize ",IF(AA9=17,"dix-sept ",IF(AA9=18,"dix-huit ",IF(AA9=19,"dix-neuf ",AA66))))</f>
        <v>#REF!</v>
      </c>
    </row>
    <row r="59" spans="27:27" ht="12.75" customHeight="1" x14ac:dyDescent="0.25">
      <c r="AA59" s="1" t="e">
        <f>IF(AA9=17,"",IF(AA9=18,"",IF(AA9=19,"",AA67)))</f>
        <v>#REF!</v>
      </c>
    </row>
    <row r="60" spans="27:27" ht="12.75" customHeight="1" x14ac:dyDescent="0.25">
      <c r="AA60" s="1" t="e">
        <f>IF(AA10=16,"seize ",IF(AA10=17,"dix-sept ",IF(AA10=18,"dix-huit ",IF(AA10=19,"dix-neuf ",AA68))))</f>
        <v>#REF!</v>
      </c>
    </row>
    <row r="61" spans="27:27" ht="12.75" customHeight="1" x14ac:dyDescent="0.25">
      <c r="AA61" s="1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1" t="e">
        <f>IF(AA11=16,"seize ",IF(AA11=17,"dix-sept ",IF(AA11=18,"dix-huit ",IF(AA11=19,"dix-neuf ",AA70))))</f>
        <v>#REF!</v>
      </c>
    </row>
    <row r="63" spans="27:27" ht="12.75" customHeight="1" x14ac:dyDescent="0.25">
      <c r="AA63" s="1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1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1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1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1" t="e">
        <f>IF(AA9=21,"et un ",IF(AA9=31,"et un ",IF(AA9=41,"et un ",IF(AA9=51,"et un ",IF(AA9=61,"et un ",AA75)))))</f>
        <v>#REF!</v>
      </c>
    </row>
    <row r="68" spans="27:27" ht="12.75" customHeight="1" x14ac:dyDescent="0.25">
      <c r="AA68" s="1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1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1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1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1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1" t="e">
        <f>IF(AA13=9,"",IF(AA14=6,"six ",IF(AA14=7,"sept ",IF(AA14=8,"huit ",IF(AA14=9,"neuf ",)))))</f>
        <v>#REF!</v>
      </c>
    </row>
    <row r="74" spans="27:27" ht="12.75" customHeight="1" x14ac:dyDescent="0.25">
      <c r="AA74" s="1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1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1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1" t="e">
        <f>IF(AA19=9,"",IF(AA20=6,"six ",IF(AA20=7,"sept ",IF(AA20=8,"huit ",IF(AA20=9,"neuf ",)))))</f>
        <v>#REF!</v>
      </c>
    </row>
    <row r="78" spans="27:27" ht="12.75" customHeight="1" x14ac:dyDescent="0.25">
      <c r="AA78" s="1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1" t="e">
        <f>IF(AA21=9,"",IF(AA22=6,"six ",IF(AA22=7,"sept ",IF(AA22=8,"huit ",IF(AA22=9,"neuf ",)))))</f>
        <v>#REF!</v>
      </c>
    </row>
    <row r="80" spans="27:27" ht="12.75" customHeight="1" x14ac:dyDescent="0.25">
      <c r="AA80" s="1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1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1" t="e">
        <f>IF(AA16=9,"",IF(AA17=6,"six ",IF(AA17=7,"sept ",IF(AA17=8,"huit ",IF(AA17=9,"neuf ",)))))</f>
        <v>#REF!</v>
      </c>
    </row>
    <row r="83" spans="27:27" ht="12.75" customHeight="1" x14ac:dyDescent="0.25">
      <c r="AA83" s="1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1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1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1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1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1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1" t="e">
        <f>IF(AA13=2,"vingt ",IF(AA13=3,"trente ",IF(AA13=4,"quarante ",IF(AA13=5,"cinquante ",AA93))))</f>
        <v>#REF!</v>
      </c>
    </row>
    <row r="90" spans="27:27" ht="12.75" customHeight="1" x14ac:dyDescent="0.25">
      <c r="AA90" s="1" t="e">
        <f>IF(AA16=2,"vingt ",IF(AA16=3,"trente ",IF(AA16=4,"quarante ",IF(AA16=5,"cinquante ",AA94))))</f>
        <v>#REF!</v>
      </c>
    </row>
    <row r="91" spans="27:27" ht="12.75" customHeight="1" x14ac:dyDescent="0.25">
      <c r="AA91" s="1" t="e">
        <f>IF(AA19=2,"vingt ",IF(AA19=3,"trente ",IF(AA19=4,"quarante ",IF(AA19=5,"cinquante ",AA95))))</f>
        <v>#REF!</v>
      </c>
    </row>
    <row r="92" spans="27:27" ht="12.75" customHeight="1" x14ac:dyDescent="0.25">
      <c r="AA92" s="1" t="e">
        <f>IF(AA21=2,"vingt ",IF(AA21=3,"trente ",IF(AA21=4,"quarante ",IF(AA21=5,"cinquante ",AA96))))</f>
        <v>#REF!</v>
      </c>
    </row>
    <row r="93" spans="27:27" ht="12.75" customHeight="1" x14ac:dyDescent="0.25">
      <c r="AA93" s="1" t="e">
        <f>IF(AA13=6,"soixante ",IF(AA7=80,"quatre-vingts ",IF(AA13=8,"quatre-vingt-","")))</f>
        <v>#REF!</v>
      </c>
    </row>
    <row r="94" spans="27:27" ht="12.75" customHeight="1" x14ac:dyDescent="0.25">
      <c r="AA94" s="1" t="e">
        <f>IF(AA16=6,"soixante ",IF(AA9=80,"quatre-vingts ",IF(AA16=8,"quatre-vingt-","")))</f>
        <v>#REF!</v>
      </c>
    </row>
    <row r="95" spans="27:27" ht="12.75" customHeight="1" x14ac:dyDescent="0.25">
      <c r="AA95" s="1" t="e">
        <f>IF(AA19=6,"soixante ",IF(AA10=80,"quatre-vingts ",IF(AA19=8,"quatre-vingt-","")))</f>
        <v>#REF!</v>
      </c>
    </row>
    <row r="96" spans="27:27" ht="12.75" customHeight="1" x14ac:dyDescent="0.25">
      <c r="AA96" s="1" t="e">
        <f>IF(AA21=6,"soixante ",IF(AA11=80,"quatre-vingts ",IF(AA21=8,"quatre-vingt-","")))</f>
        <v>#REF!</v>
      </c>
    </row>
    <row r="97" spans="27:27" ht="12.75" customHeight="1" x14ac:dyDescent="0.25">
      <c r="AA97" s="1">
        <v>0</v>
      </c>
    </row>
    <row r="98" spans="27:27" ht="12.75" customHeight="1" x14ac:dyDescent="0.25">
      <c r="AA98" s="1" t="e">
        <f>(AA23&amp;AA24&amp;AA25&amp;AA26&amp;AA27&amp;AA28&amp;AA29&amp;AA30&amp;AA31&amp;AA32&amp;AA33&amp;AA34&amp;AA35&amp;AA36&amp;AA37&amp;AA38&amp;AA39&amp;AA40&amp;AA41)</f>
        <v>#REF!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1" t="s">
        <v>80</v>
      </c>
      <c r="B1" s="1" t="s">
        <v>81</v>
      </c>
    </row>
    <row r="2" spans="1:3" x14ac:dyDescent="0.25">
      <c r="A2" s="1" t="s">
        <v>82</v>
      </c>
      <c r="B2" s="1" t="s">
        <v>73</v>
      </c>
    </row>
    <row r="3" spans="1:3" x14ac:dyDescent="0.25">
      <c r="A3" s="1" t="s">
        <v>83</v>
      </c>
      <c r="B3" s="1">
        <v>1</v>
      </c>
    </row>
    <row r="4" spans="1:3" x14ac:dyDescent="0.25">
      <c r="A4" s="1" t="s">
        <v>84</v>
      </c>
      <c r="B4" s="1">
        <v>0</v>
      </c>
    </row>
    <row r="5" spans="1:3" x14ac:dyDescent="0.25">
      <c r="A5" s="1" t="s">
        <v>85</v>
      </c>
      <c r="B5" s="1">
        <v>0</v>
      </c>
    </row>
    <row r="6" spans="1:3" x14ac:dyDescent="0.25">
      <c r="A6" s="1" t="s">
        <v>86</v>
      </c>
      <c r="B6" s="1">
        <v>1</v>
      </c>
    </row>
    <row r="7" spans="1:3" x14ac:dyDescent="0.25">
      <c r="A7" s="1" t="s">
        <v>87</v>
      </c>
      <c r="B7" s="1">
        <v>0</v>
      </c>
    </row>
    <row r="8" spans="1:3" x14ac:dyDescent="0.25">
      <c r="A8" s="1" t="s">
        <v>88</v>
      </c>
      <c r="B8" s="1">
        <v>0</v>
      </c>
    </row>
    <row r="9" spans="1:3" x14ac:dyDescent="0.25">
      <c r="A9" s="1" t="s">
        <v>89</v>
      </c>
      <c r="B9" s="1">
        <v>0</v>
      </c>
    </row>
    <row r="10" spans="1:3" x14ac:dyDescent="0.25">
      <c r="A10" s="1" t="s">
        <v>90</v>
      </c>
      <c r="C10" s="1" t="s">
        <v>91</v>
      </c>
    </row>
    <row r="11" spans="1:3" x14ac:dyDescent="0.25">
      <c r="A11" s="1" t="s">
        <v>92</v>
      </c>
      <c r="B11" s="1">
        <v>0</v>
      </c>
    </row>
  </sheetData>
  <sheetProtection password="E95E" sheet="1" object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18</vt:i4>
      </vt:variant>
    </vt:vector>
  </HeadingPairs>
  <TitlesOfParts>
    <vt:vector size="22" baseType="lpstr">
      <vt:lpstr>PG</vt:lpstr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DPGF!Zone_d_impression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barboussat</dc:creator>
  <cp:lastModifiedBy>Sébastien BARBOUSSAT</cp:lastModifiedBy>
  <cp:lastPrinted>2025-12-07T08:39:56Z</cp:lastPrinted>
  <dcterms:created xsi:type="dcterms:W3CDTF">2023-06-05T08:11:37Z</dcterms:created>
  <dcterms:modified xsi:type="dcterms:W3CDTF">2025-12-07T08:40:02Z</dcterms:modified>
</cp:coreProperties>
</file>